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Letters to the Trade/2023/"/>
    </mc:Choice>
  </mc:AlternateContent>
  <xr:revisionPtr revIDLastSave="0" documentId="8_{4C21A04F-BCD5-4626-84A9-CC080B1599BB}" xr6:coauthVersionLast="47" xr6:coauthVersionMax="47" xr10:uidLastSave="{00000000-0000-0000-0000-000000000000}"/>
  <bookViews>
    <workbookView xWindow="-110" yWindow="-110" windowWidth="19420" windowHeight="10420" firstSheet="5" activeTab="5" xr2:uid="{00000000-000D-0000-FFFF-FFFF00000000}"/>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3-24 Needs August to March" sheetId="12" r:id="rId6"/>
    <sheet name="2023-24 Needs Grid Old" sheetId="8" state="hidden" r:id="rId7"/>
    <sheet name="2022-23 Needs Grid" sheetId="10" state="hidden" r:id="rId8"/>
    <sheet name="2019-20 Final" sheetId="5" state="hidden" r:id="rId9"/>
  </sheets>
  <definedNames>
    <definedName name="_xlnm._FilterDatabase" localSheetId="2" hidden="1">'2018-19 Needs Trade Grid'!$A$3:$L$70</definedName>
    <definedName name="_xlnm._FilterDatabase" localSheetId="8" hidden="1">'2019-20 Final'!$A$3:$L$34</definedName>
    <definedName name="_xlnm._FilterDatabase" localSheetId="1" hidden="1">'2019-2020 Needs Grid'!$A$2:$N$73</definedName>
    <definedName name="_xlnm._FilterDatabase" localSheetId="4" hidden="1">'2020-21 Needs Grid'!$A$2:$N$65</definedName>
    <definedName name="_xlnm._FilterDatabase" localSheetId="7" hidden="1">'2022-23 Needs Grid'!$A$2:$P$62</definedName>
    <definedName name="_xlnm._FilterDatabase" localSheetId="5" hidden="1">'2023-24 Needs August to March'!$A$2:$L$30</definedName>
    <definedName name="_xlnm._FilterDatabase" localSheetId="6" hidden="1">'2023-24 Needs Grid Old'!$A$2:$L$63</definedName>
    <definedName name="_xlnm._FilterDatabase" localSheetId="0" hidden="1">'LY call-New Dates'!$A$3:$Q$82</definedName>
    <definedName name="_xlnm.Print_Area" localSheetId="0">'LY call-New Dates'!$A$3:$M$82</definedName>
    <definedName name="_xlnm.Print_Titles" localSheetId="5">'2023-24 Needs August to March'!$1:$2</definedName>
    <definedName name="_xlnm.Print_Titles" localSheetId="6">'2023-24 Needs Grid Old'!$1:$2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8"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8"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8"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8"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8"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8"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60E86EB_F5F3_43AC_A4F6_D4B3DC453DD2_.wvu.FilterData" localSheetId="2" hidden="1">'2018-19 Needs Trade Grid'!$A$3:$L$70</definedName>
    <definedName name="Z_D60E86EB_F5F3_43AC_A4F6_D4B3DC453DD2_.wvu.FilterData" localSheetId="8" hidden="1">'2019-20 Final'!$A$3:$L$34</definedName>
    <definedName name="Z_D60E86EB_F5F3_43AC_A4F6_D4B3DC453DD2_.wvu.FilterData" localSheetId="1" hidden="1">'2019-2020 Needs Grid'!$A$2:$N$73</definedName>
    <definedName name="Z_D60E86EB_F5F3_43AC_A4F6_D4B3DC453DD2_.wvu.FilterData" localSheetId="4" hidden="1">'2020-21 Needs Grid'!$A$2:$N$65</definedName>
    <definedName name="Z_D60E86EB_F5F3_43AC_A4F6_D4B3DC453DD2_.wvu.FilterData" localSheetId="0" hidden="1">'LY call-New Dates'!$A$3:$Q$82</definedName>
    <definedName name="Z_D60E86EB_F5F3_43AC_A4F6_D4B3DC453DD2_.wvu.PrintArea" localSheetId="0" hidden="1">'LY call-New Dates'!$A$3:$M$82</definedName>
    <definedName name="Z_D60E86EB_F5F3_43AC_A4F6_D4B3DC453DD2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s>
  <calcPr calcId="191028"/>
  <customWorkbookViews>
    <customWorkbookView name="LCBO - Personal View" guid="{185A5CD5-3184-493D-8586-15BEEE1E3F5A}" mergeInterval="0" changesSavedWin="1" personalView="1" maximized="1" windowWidth="1916" windowHeight="807" activeSheetId="8"/>
    <customWorkbookView name="meaiv - Personal View" guid="{73078B99-6B6B-4F3B-AEEA-5AC4F88B9E68}" mergeInterval="0" personalView="1" maximized="1" windowWidth="1916" windowHeight="935" activeSheetId="7"/>
    <customWorkbookView name="Cloutier, Peter - Personal View" guid="{A419E118-27CE-453F-8E2E-57861CD2041E}" mergeInterval="0" personalView="1" maximized="1" windowWidth="2516" windowHeight="1216" activeSheetId="7"/>
    <customWorkbookView name="Greg MacDonald - Personal View" guid="{22257EB2-3327-40FC-8113-145770006338}" mergeInterval="0" personalView="1" maximized="1" windowWidth="1676" windowHeight="729" activeSheetId="6"/>
    <customWorkbookView name="Cundari, Marie - Personal View" guid="{5B3AED00-93DF-4FAB-9F3C-5DA9CBE9CC8B}" mergeInterval="0" personalView="1" maximized="1" windowWidth="1598" windowHeight="574" activeSheetId="7"/>
    <customWorkbookView name="mealb - Personal View" guid="{A14B8E4B-3F8F-4606-8E44-39BB9FEA4A2E}" mergeInterval="0" personalView="1" maximized="1" windowWidth="1676" windowHeight="579" activeSheetId="7"/>
    <customWorkbookView name="Caputo, Adam - Personal View" guid="{D60E86EB-F5F3-43AC-A4F6-D4B3DC453DD2}" mergeInterval="0" personalView="1" maximized="1" xWindow="-11" yWindow="-11" windowWidth="1942" windowHeight="1056"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12" l="1"/>
  <c r="K28" i="12"/>
  <c r="F28" i="12"/>
  <c r="D28" i="12"/>
  <c r="K26" i="12"/>
  <c r="E26" i="12"/>
  <c r="D26" i="12"/>
  <c r="K25" i="12"/>
  <c r="K24" i="12"/>
  <c r="K27" i="12"/>
  <c r="F27" i="12"/>
  <c r="E27" i="12"/>
  <c r="D27" i="12"/>
  <c r="K23" i="12"/>
  <c r="F23" i="12"/>
  <c r="E23" i="12"/>
  <c r="D23" i="12"/>
  <c r="F22" i="12"/>
  <c r="D22" i="12"/>
  <c r="K21" i="12"/>
  <c r="K20" i="12"/>
  <c r="K16" i="12"/>
  <c r="E16" i="12"/>
  <c r="D16" i="12"/>
  <c r="K13" i="12"/>
  <c r="K12" i="12"/>
  <c r="F12" i="12"/>
  <c r="E12" i="12"/>
  <c r="D12" i="12"/>
  <c r="K8" i="12"/>
  <c r="F8" i="12"/>
  <c r="E8" i="12"/>
  <c r="D8" i="12"/>
  <c r="K7" i="12"/>
  <c r="D7" i="12"/>
  <c r="K6" i="12"/>
  <c r="F34" i="8" l="1"/>
  <c r="F15" i="8"/>
  <c r="D26" i="8"/>
  <c r="F26" i="8"/>
  <c r="K15" i="8"/>
  <c r="D34" i="8"/>
  <c r="K59" i="8"/>
  <c r="F54" i="8"/>
  <c r="E54" i="8"/>
  <c r="D54" i="8"/>
  <c r="F52" i="8"/>
  <c r="E52" i="8"/>
  <c r="D52" i="8"/>
  <c r="K62" i="8"/>
  <c r="K61" i="8"/>
  <c r="K60" i="8"/>
  <c r="K58" i="8"/>
  <c r="K57" i="8"/>
  <c r="K56" i="8"/>
  <c r="K53" i="8"/>
  <c r="K54" i="8"/>
  <c r="K52" i="8"/>
  <c r="K50" i="8"/>
  <c r="K47" i="8"/>
  <c r="K46" i="8"/>
  <c r="K42" i="8"/>
  <c r="K40" i="8"/>
  <c r="K37" i="8"/>
  <c r="K39" i="8"/>
  <c r="K31" i="8"/>
  <c r="K30" i="8"/>
  <c r="K29" i="8"/>
  <c r="K24" i="8"/>
  <c r="K23" i="8"/>
  <c r="K22" i="8"/>
  <c r="K21" i="8"/>
  <c r="K20" i="8"/>
  <c r="K16" i="8"/>
  <c r="K13" i="8"/>
  <c r="K14" i="8"/>
  <c r="K10" i="8"/>
  <c r="K9" i="8"/>
  <c r="K8" i="8"/>
  <c r="K7" i="8"/>
  <c r="K5" i="8"/>
  <c r="K33" i="8"/>
  <c r="F16" i="8"/>
  <c r="E16" i="8"/>
  <c r="F13" i="8"/>
  <c r="E13" i="8"/>
  <c r="F14" i="8"/>
  <c r="E14" i="8"/>
  <c r="F60" i="8"/>
  <c r="D33" i="8"/>
  <c r="E33" i="8"/>
  <c r="F33" i="8"/>
  <c r="D28" i="8"/>
  <c r="E28" i="8"/>
  <c r="F61" i="8"/>
  <c r="D61" i="8"/>
  <c r="E60" i="8"/>
  <c r="D60" i="8"/>
  <c r="F57" i="8"/>
  <c r="E57" i="8"/>
  <c r="D57" i="8"/>
  <c r="F56" i="8"/>
  <c r="E56" i="8"/>
  <c r="D56" i="8"/>
  <c r="F55" i="8"/>
  <c r="D55" i="8"/>
  <c r="F50" i="8"/>
  <c r="E50" i="8"/>
  <c r="D50" i="8"/>
  <c r="F46" i="8"/>
  <c r="E46" i="8"/>
  <c r="D46" i="8"/>
  <c r="F42" i="8"/>
  <c r="E42" i="8"/>
  <c r="D42" i="8"/>
  <c r="D40" i="8"/>
  <c r="F37" i="8"/>
  <c r="E37" i="8"/>
  <c r="D37" i="8"/>
  <c r="F20" i="8"/>
  <c r="E20" i="8"/>
  <c r="D20" i="8"/>
  <c r="D15" i="8"/>
  <c r="E9" i="8"/>
  <c r="E8" i="8"/>
  <c r="F7" i="8"/>
  <c r="E7" i="8"/>
  <c r="D7" i="8"/>
  <c r="F5" i="8"/>
  <c r="E5" i="8"/>
  <c r="D5" i="8"/>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s="1"/>
  <c r="G68" i="3" s="1"/>
  <c r="H67" i="3"/>
  <c r="I66" i="3"/>
  <c r="H66" i="3"/>
  <c r="G66" i="3"/>
  <c r="I65" i="3"/>
  <c r="H65" i="3" s="1"/>
  <c r="G65" i="3" s="1"/>
  <c r="H64" i="3"/>
  <c r="H63" i="3"/>
  <c r="I62" i="3"/>
  <c r="H62" i="3"/>
  <c r="G62" i="3"/>
  <c r="H61" i="3"/>
  <c r="H60" i="3"/>
  <c r="I60" i="3" s="1"/>
  <c r="H59" i="3"/>
  <c r="H58" i="3"/>
  <c r="H56" i="3"/>
  <c r="I53" i="3"/>
  <c r="H53" i="3"/>
  <c r="G53" i="3"/>
  <c r="I50" i="3"/>
  <c r="H50" i="3" s="1"/>
  <c r="G50" i="3" s="1"/>
  <c r="I48" i="3"/>
  <c r="H48" i="3"/>
  <c r="G48" i="3"/>
  <c r="I47" i="3"/>
  <c r="H47" i="3"/>
  <c r="G47" i="3" s="1"/>
  <c r="I44" i="3"/>
  <c r="H44" i="3"/>
  <c r="G44" i="3"/>
  <c r="I43" i="3"/>
  <c r="H43" i="3"/>
  <c r="G43" i="3"/>
  <c r="I39" i="3"/>
  <c r="H39" i="3" s="1"/>
  <c r="G39" i="3" s="1"/>
  <c r="I33" i="3"/>
  <c r="H33" i="3"/>
  <c r="G33" i="3"/>
  <c r="I32" i="3"/>
  <c r="H32" i="3"/>
  <c r="G32" i="3"/>
  <c r="I31" i="3"/>
  <c r="H31" i="3" s="1"/>
  <c r="G31" i="3" s="1"/>
  <c r="I30" i="3"/>
  <c r="H30" i="3"/>
  <c r="G30" i="3"/>
  <c r="I29" i="3"/>
  <c r="H29" i="3"/>
  <c r="G29" i="3" s="1"/>
  <c r="I28" i="3"/>
  <c r="H28" i="3"/>
  <c r="G28" i="3"/>
  <c r="I27" i="3"/>
  <c r="H27" i="3"/>
  <c r="G27" i="3"/>
  <c r="I26" i="3"/>
  <c r="H26" i="3" s="1"/>
  <c r="G26" i="3" s="1"/>
  <c r="I25" i="3"/>
  <c r="H25" i="3"/>
  <c r="G25" i="3"/>
  <c r="I24" i="3"/>
  <c r="H24" i="3"/>
  <c r="G24" i="3"/>
  <c r="I23" i="3"/>
  <c r="H23" i="3" s="1"/>
  <c r="G23" i="3" s="1"/>
  <c r="I22" i="3"/>
  <c r="H22" i="3"/>
  <c r="G22" i="3"/>
  <c r="I21" i="3"/>
  <c r="H21" i="3"/>
  <c r="G21" i="3" s="1"/>
  <c r="I20" i="3"/>
  <c r="H20" i="3"/>
  <c r="G20" i="3"/>
  <c r="I19" i="3"/>
  <c r="H19" i="3"/>
  <c r="G19" i="3"/>
  <c r="I18" i="3"/>
  <c r="H18" i="3" s="1"/>
  <c r="G18" i="3" s="1"/>
  <c r="I17" i="3"/>
  <c r="H17" i="3"/>
  <c r="G17" i="3"/>
  <c r="I16" i="3"/>
  <c r="H16" i="3"/>
  <c r="G16" i="3"/>
  <c r="I15" i="3"/>
  <c r="H15" i="3" s="1"/>
  <c r="G15" i="3" s="1"/>
  <c r="I14" i="3"/>
  <c r="H14" i="3"/>
  <c r="G14" i="3"/>
  <c r="I13" i="3"/>
  <c r="H13" i="3"/>
  <c r="G13" i="3" s="1"/>
  <c r="I12" i="3"/>
  <c r="H12" i="3"/>
  <c r="G12" i="3"/>
  <c r="I11" i="3"/>
  <c r="H11" i="3"/>
  <c r="G11" i="3"/>
  <c r="I10" i="3"/>
  <c r="H10" i="3" s="1"/>
  <c r="G10" i="3" s="1"/>
  <c r="I9" i="3"/>
  <c r="H9" i="3"/>
  <c r="G9" i="3"/>
  <c r="I8" i="3"/>
  <c r="H8" i="3"/>
  <c r="G8" i="3"/>
  <c r="I7" i="3"/>
  <c r="H7" i="3" s="1"/>
  <c r="G7" i="3" s="1"/>
  <c r="I6" i="3"/>
  <c r="H6" i="3"/>
  <c r="G6" i="3"/>
  <c r="I5" i="3"/>
  <c r="H5" i="3"/>
  <c r="G5" i="3" s="1"/>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s="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s="1"/>
  <c r="G73" i="1" s="1"/>
  <c r="I74" i="1"/>
  <c r="H74" i="1" s="1"/>
  <c r="G74" i="1" s="1"/>
  <c r="I75" i="1"/>
  <c r="H75" i="1" s="1"/>
  <c r="G75" i="1" s="1"/>
  <c r="I76" i="1"/>
  <c r="H76" i="1" s="1"/>
  <c r="G76" i="1" s="1"/>
  <c r="I77" i="1"/>
  <c r="H77" i="1" s="1"/>
  <c r="G77" i="1" s="1"/>
  <c r="I79" i="1"/>
  <c r="H79" i="1" s="1"/>
  <c r="G79" i="1" s="1"/>
  <c r="I80" i="1"/>
  <c r="H80" i="1" s="1"/>
  <c r="G80" i="1" s="1"/>
  <c r="I81" i="1"/>
  <c r="H81" i="1" s="1"/>
  <c r="G81" i="1" s="1"/>
  <c r="I82" i="1"/>
  <c r="H82" i="1" s="1"/>
  <c r="G82" i="1" s="1"/>
  <c r="J1" i="1" l="1"/>
  <c r="I1" i="1"/>
  <c r="G6" i="1"/>
  <c r="H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F46" authorId="0" shapeId="0" xr:uid="{00000000-0006-0000-0200-000001000000}">
      <text>
        <r>
          <rPr>
            <b/>
            <sz val="9"/>
            <color indexed="81"/>
            <rFont val="Tahoma"/>
            <family val="2"/>
          </rPr>
          <t>LCBO:</t>
        </r>
        <r>
          <rPr>
            <sz val="9"/>
            <color indexed="81"/>
            <rFont val="Tahoma"/>
            <family val="2"/>
          </rPr>
          <t xml:space="preserve">
entertaining-sized formats?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tc={3BA11609-A41E-4809-8CDF-7CBCF63EB984}</author>
    <author>tc={D8941EA6-B5F6-47F2-B8D4-3D00BCE07C4D}</author>
    <author>tc={69C21F64-7A54-4FA9-A73F-00F8D2B6CDE9}</author>
    <author>tc={C53C6524-1273-4400-8D4F-78C9DB041D52}</author>
    <author>tc={BB534B4E-4893-4ADD-9BED-F2F4C3321527}</author>
  </authors>
  <commentList>
    <comment ref="K18" authorId="0" shapeId="0" xr:uid="{3BA11609-A41E-4809-8CDF-7CBCF63EB98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K19" authorId="1" shapeId="0" xr:uid="{D8941EA6-B5F6-47F2-B8D4-3D00BCE07C4D}">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E21" authorId="2" shapeId="0" xr:uid="{69C21F64-7A54-4FA9-A73F-00F8D2B6CDE9}">
      <text>
        <t>[Threaded comment]
Your version of Excel allows you to read this threaded comment; however, any edits to it will get removed if the file is opened in a newer version of Excel. Learn more: https://go.microsoft.com/fwlink/?linkid=870924
Comment:
    @Dillas, Jeryca should we say $30.75+? Really we won't be buying anything standard</t>
      </text>
    </comment>
    <comment ref="F22" authorId="3" shapeId="0" xr:uid="{C53C6524-1273-4400-8D4F-78C9DB041D52}">
      <text>
        <t>[Threaded comment]
Your version of Excel allows you to read this threaded comment; however, any edits to it will get removed if the file is opened in a newer version of Excel. Learn more: https://go.microsoft.com/fwlink/?linkid=870924
Comment:
    @Dillas, Jeryca i feel like some of the trend examples can be 'refreshed' also shoudl we remove no alc?
Reply:
    @Bailey, Alanna updated!</t>
      </text>
    </comment>
    <comment ref="E36" authorId="4" shapeId="0" xr:uid="{BB534B4E-4893-4ADD-9BED-F2F4C332152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we start price higher than floor?</t>
      </text>
    </comment>
  </commentList>
</comments>
</file>

<file path=xl/sharedStrings.xml><?xml version="1.0" encoding="utf-8"?>
<sst xmlns="http://schemas.openxmlformats.org/spreadsheetml/2006/main" count="2336" uniqueCount="649">
  <si>
    <t>Buyer</t>
  </si>
  <si>
    <t>NISS CALL ID</t>
  </si>
  <si>
    <t>Product Category</t>
  </si>
  <si>
    <t>Country</t>
  </si>
  <si>
    <t>Price Range</t>
  </si>
  <si>
    <t>Product specs</t>
  </si>
  <si>
    <t>Pre-sub Deadline (Friday)</t>
  </si>
  <si>
    <t>Call back Deadline</t>
  </si>
  <si>
    <t>Sample Deadline</t>
  </si>
  <si>
    <t>Tasting Date</t>
  </si>
  <si>
    <t>Category response - Due date</t>
  </si>
  <si>
    <t>Max # Subs. Per Agent</t>
  </si>
  <si>
    <t>Target Launch Date</t>
  </si>
  <si>
    <t>Comments</t>
  </si>
  <si>
    <t>Spirits</t>
  </si>
  <si>
    <t>Online Exculsive Gifting Proposals- Spirits only</t>
  </si>
  <si>
    <t>All Countries</t>
  </si>
  <si>
    <t>Various</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</si>
  <si>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</si>
  <si>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Ontario Small Distiller Direct-to-Store Delivery Program</t>
  </si>
  <si>
    <t>Canada (Ontario)</t>
  </si>
  <si>
    <t>$26.75+</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</si>
  <si>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</si>
  <si>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White Spirits</t>
  </si>
  <si>
    <t>Fall flavoured vodka</t>
  </si>
  <si>
    <t>$27.25+</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</si>
  <si>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</si>
  <si>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All Wines</t>
  </si>
  <si>
    <t>Seasonal Wines - Fall/Winter</t>
  </si>
  <si>
    <t>$10.95 - $18.95</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</si>
  <si>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</si>
  <si>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Ontario Wines</t>
  </si>
  <si>
    <t>International Canadian Blends</t>
  </si>
  <si>
    <t>$9.95/750ml +</t>
  </si>
  <si>
    <t xml:space="preserve">ICB:  All size formats will be considered. White varietals with a focus on Pinot Grigio, Sauvignon Blanc, and Chardonnay. Red varietals with a focus on Merlot and Cabernet Sauvignon. </t>
  </si>
  <si>
    <t>Specialty / Flavoured Wines</t>
  </si>
  <si>
    <t>$8.95-$13.95</t>
  </si>
  <si>
    <t>Non-VQA Wines: Focus on innovative packaging, on-trend flavours. Seasonally appropriate wines for the autumn/holiday season will also be considered for a limited time purchase (eg. Chocolate, Mulled wine, etc.).</t>
  </si>
  <si>
    <t>European Wines</t>
  </si>
  <si>
    <t>Italy Red Blends and Other</t>
  </si>
  <si>
    <t>Italy</t>
  </si>
  <si>
    <t>$9.95 - $19.95</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</si>
  <si>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</si>
  <si>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OW Adhoc  -  #1</t>
  </si>
  <si>
    <t xml:space="preserve">Obtain permission of category/product manager before submitting to adhoc tenders. For wines not covered in other Product Calls within this Needs Letter. </t>
  </si>
  <si>
    <t>EW Adhoc #1</t>
  </si>
  <si>
    <t>All EW Countries</t>
  </si>
  <si>
    <t>Obtain permission of category/product manager before submitting to adhoc tenders. For wines not covered in other Product Calls within this Needs Letter, offering outstanding innovation or high rate of success on other markets.</t>
  </si>
  <si>
    <t>New World Wines</t>
  </si>
  <si>
    <t>NWW Ahoc #1</t>
  </si>
  <si>
    <t>ALL NW Countries</t>
  </si>
  <si>
    <t>For wines directly solicited by the Product or Category Manager. Utilized to capitalize on immediate needs, and/or wines not covered in the varietal tenders. Obtain permission of category/product manager before submitting to adhoc tenders.</t>
  </si>
  <si>
    <t>Italy White Blends and Other</t>
  </si>
  <si>
    <t>$8.95 – $16.95</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</si>
  <si>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</si>
  <si>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Beer &amp; Cider</t>
  </si>
  <si>
    <t>Ontario Seasonal Craft Beer - Autumn</t>
  </si>
  <si>
    <t>Ontario Craft seasonal beers appropriate for Autumn  (i.e., Stouts, Porters, Oak Aged, Harvest,  etc.) will be considered. Sales success from brewery retail store or on premise (if applicable) will be considered. Available for a limited time only.</t>
  </si>
  <si>
    <t>Import/Out of Province Seasonal Craft Beer - Spring</t>
  </si>
  <si>
    <t>All Countries (excludes Ontario Craft Beer)</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</si>
  <si>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</si>
  <si>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Gin</t>
  </si>
  <si>
    <t>$28.00+</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</si>
  <si>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</si>
  <si>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Spain Red</t>
  </si>
  <si>
    <t>Spain</t>
  </si>
  <si>
    <t>$8.95 - $16.95</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</si>
  <si>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</si>
  <si>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Ontario Craft Beer - Existing Suppliers</t>
  </si>
  <si>
    <t>Submissions for permanent listings (i.e., new brand, new format) from existing craft breweries.</t>
  </si>
  <si>
    <t>Ontario Craft Beer &amp; Cider - New Suppliers</t>
  </si>
  <si>
    <t>Product from craft breweries and cideries new to LCBO (i.e., do not have a current listing).  Should have year-round appeal and be positioned as the flagship brand.</t>
  </si>
  <si>
    <t>Portugal Red</t>
  </si>
  <si>
    <t>Portugal</t>
  </si>
  <si>
    <t>$8.95 - $14.95</t>
  </si>
  <si>
    <t>two calls on the same date</t>
  </si>
  <si>
    <t>Iberia White</t>
  </si>
  <si>
    <t>Spain, Portugal</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</si>
  <si>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</si>
  <si>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Summer flavoured vodkas</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</si>
  <si>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</si>
  <si>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Vodka</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</si>
  <si>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</si>
  <si>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Rum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</si>
  <si>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</si>
  <si>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Seasonal Rose Program</t>
  </si>
  <si>
    <t>$7.95 - $18.95</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</si>
  <si>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</si>
  <si>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Ontario Wines Direct Delivery (on shelf October 2017)</t>
  </si>
  <si>
    <t xml:space="preserve">VQA Wines and QA Fruit Wines with a focus on key Ontario varietals from producers located in PEC, LENS and emerging regions. Distribution is limited to a selected number of stores. </t>
  </si>
  <si>
    <t>Germany White, Brands</t>
  </si>
  <si>
    <t>Germany</t>
  </si>
  <si>
    <t>$9.95 - $15.95</t>
  </si>
  <si>
    <t xml:space="preserve">Brands, modern package/style, engaging story, success on other markets; focus on single varietals, ideally wines with true wine credentials. Finished offers only, no concepts in development. Final packages if selected for tasting. </t>
  </si>
  <si>
    <t>Germany Red, Brands</t>
  </si>
  <si>
    <t xml:space="preserve">Brands, modern package/style, engaging story, success on other markets; ideally wines with true wine credentials. Finished offers only, no concepts in development. Final packages if selected for tasting. </t>
  </si>
  <si>
    <t>Import/Out of Province Seasonal Craft Beer - Summer</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</si>
  <si>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</si>
  <si>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OW Adhoc  -  #2</t>
  </si>
  <si>
    <t>EW Adhoc #2</t>
  </si>
  <si>
    <t>New Brands</t>
  </si>
  <si>
    <t>$11.95 - $17.95</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</si>
  <si>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</si>
  <si>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NWW Ahoc #2</t>
  </si>
  <si>
    <t>Ontario Seasonal Craft Beer - Winter</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</si>
  <si>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</si>
  <si>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Brown Spirits</t>
  </si>
  <si>
    <t>Whisky Shop, Spring &amp; Summer release</t>
  </si>
  <si>
    <t>$39.95 - $150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</si>
  <si>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</si>
  <si>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Nouveau Wines</t>
  </si>
  <si>
    <t>$8.95 - $15.95</t>
  </si>
  <si>
    <t>Sample deadline and tasting dates subject to change. Successful applicants will be notified of any change. Preference for wines $13.95 and under. Actively looking for submissions from California, in addition to Europe and Ontario.</t>
  </si>
  <si>
    <t>Cotes du Rhone, CdR-Village, and Cru</t>
  </si>
  <si>
    <t>France</t>
  </si>
  <si>
    <t>$13.95 – $19.95</t>
  </si>
  <si>
    <t>Modern package/style, engaging story and/or success on other markets; focus on Vacqueyras and Gigondas for $17.95-$19.95 price tier</t>
  </si>
  <si>
    <t>Spring / Summer wines</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</si>
  <si>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</si>
  <si>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 xml:space="preserve">Organic Wines - Red/White Still </t>
  </si>
  <si>
    <t>$9.95 - $17.95</t>
  </si>
  <si>
    <t xml:space="preserve">Certified organic wines only. Focus on popular varietals or blends. Strong quality for the price is a must. Organic status must be clearly identifiable on the front label. A competitive advertising and promotional budget is critical. </t>
  </si>
  <si>
    <t>RTD</t>
  </si>
  <si>
    <t>Coolers</t>
  </si>
  <si>
    <t>All countries</t>
  </si>
  <si>
    <t xml:space="preserve">Value Pricing: 
&lt; $0.594 per 100ml for 6-pack, ≥1L containers, and ≥473mL single serve;
&lt; $0.684 per 100ml for 4-packs
All pricing above these level falls into Premium. Preference will be given to Premium pricing
(based on 750 mL)
</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</si>
  <si>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</si>
  <si>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Premixed Cocktails </t>
  </si>
  <si>
    <t xml:space="preserve">Value: ≤$13.90,
Mainstream: $13.95-$15.90, Premium: ≥$15.95
(based on 750 mL)
</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</si>
  <si>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</si>
  <si>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Summer seasonal liqueurs &amp; Tequila</t>
  </si>
  <si>
    <t>(seasonal liqueurs) $20.00 - $39.95
(Barkeep’s Pantry)
$20.00+
                                   (Tequila) $34.95 - $99.95</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</si>
  <si>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</si>
  <si>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New World &amp; European Wines</t>
  </si>
  <si>
    <t>Wines Licensee Program</t>
  </si>
  <si>
    <t>$7.95-$15.95</t>
  </si>
  <si>
    <t>TBD - Holding Spot</t>
  </si>
  <si>
    <t>Value Wines</t>
  </si>
  <si>
    <t>≤ $10.90</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</si>
  <si>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</si>
  <si>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South West France Red</t>
  </si>
  <si>
    <t>$9.95-$14.95</t>
  </si>
  <si>
    <t>Modern package/style, engaging story and/or success on other markets; focus on Cahors and Madiran only for $13.95 - $14.95 price tier (under is welcome).</t>
  </si>
  <si>
    <t>South West France White</t>
  </si>
  <si>
    <t>$8.95-$12.95</t>
  </si>
  <si>
    <t>Modern package/style, engaging story and/or success on other markets.</t>
  </si>
  <si>
    <t xml:space="preserve">VQA Table Wines </t>
  </si>
  <si>
    <t>$11.95-$16.95</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</si>
  <si>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</si>
  <si>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Ontario Craft Beer - New Suppliers</t>
  </si>
  <si>
    <t>Product from craft breweries new to LCBO (i.e., do not have a current listing).  Should have year-round appeal and be positioned as the flagship brand.</t>
  </si>
  <si>
    <t>Cider</t>
  </si>
  <si>
    <t>Competitively priced to existing portfolio</t>
  </si>
  <si>
    <t xml:space="preserve">Domestic or imported Cider and Perry will be considered.  Traditional and Flavoured styles.  Single serve can or multi-pack bottle format preferred.  Proven track record in other markets.  Renowned or award winning.  </t>
  </si>
  <si>
    <t>Ontario Seasonal Craft Beer - Spring</t>
  </si>
  <si>
    <t>Ontario Craft seasonal beers appropriate for Spring  (i.e., Imperial IPA's, Bock beers, Sour beers, etc.) will be considered. Sales success from brewery retail store or on premise (if applicable) will be considered. Available for a limited time only.</t>
  </si>
  <si>
    <t>All Halloween + Import/OOP Seasonal Craft Beer - Autumn</t>
  </si>
  <si>
    <t xml:space="preserve">All Countries </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</si>
  <si>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</si>
  <si>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Submissions for permanent listings (i.e., new brand, new format) from existing craft  breweries.</t>
  </si>
  <si>
    <t>Ontario Wines Direct Delivery (on Shelf March 2018; P13)</t>
  </si>
  <si>
    <t>HOLD SPACE</t>
  </si>
  <si>
    <t>Shiraz</t>
  </si>
  <si>
    <t>Australia</t>
  </si>
  <si>
    <t>$12.95-$18.95</t>
  </si>
  <si>
    <t>Identified as Shiraz on the label (no Syrah). Strong quality, shelf appeal and a competitive advertising and promotional budget that includes budget for LTO's, Display and Advertising. Brand extensions, or new to LCBO Wines considered equally.</t>
  </si>
  <si>
    <t>hold the date for later addition</t>
  </si>
  <si>
    <t>NWW Ahoc #3</t>
  </si>
  <si>
    <t>Fall seasonal / Asian Spirits</t>
  </si>
  <si>
    <t>$25.95+</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</si>
  <si>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</si>
  <si>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Open</t>
  </si>
  <si>
    <t>OW Adhoc  -  #3</t>
  </si>
  <si>
    <t>EW Adhoc #3</t>
  </si>
  <si>
    <t>$8.95 - $13.95</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</si>
  <si>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</si>
  <si>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Ontario Seasonal Craft Beer - Summer</t>
  </si>
  <si>
    <t>Ontario Craft seasonal beers appropriate for Summer (i.e., Wheat, Fruit Beers, Saison, etc.). Sales success from brewery retail store or on premise (if applicable) will be considered. Available for a limited time only.</t>
  </si>
  <si>
    <t>Holiday</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</si>
  <si>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</si>
  <si>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$9.95-$13.95</t>
  </si>
  <si>
    <t xml:space="preserve">Non-VQA Wines: Focus on exciting brands with innovative packaging and all natural, on-trend flavour profiles. </t>
  </si>
  <si>
    <t>Whisky shop, fall release &amp; annual listings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</si>
  <si>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</si>
  <si>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Ontario wines</t>
  </si>
  <si>
    <t>VQA Table Wines</t>
  </si>
  <si>
    <t>All</t>
  </si>
  <si>
    <t>Holiday gifting</t>
  </si>
  <si>
    <t>Import/Out of Province Seasonal Craft Beer - Winter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</si>
  <si>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</si>
  <si>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International &amp; Out Of Province Beer</t>
  </si>
  <si>
    <t>All Countries (excludes Ontario Beer)</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</si>
  <si>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</si>
  <si>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Ontario Wines Direct Delivery (on shelf June 2018; P3)</t>
  </si>
  <si>
    <t>Brown spirits</t>
  </si>
  <si>
    <t>Whisky Shop,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</si>
  <si>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</si>
  <si>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2019/20 Merchandising Needs Grid</t>
  </si>
  <si>
    <t>Ontario Seasonal Craft Beer – Autumn 2018</t>
  </si>
  <si>
    <t>Value Wines - Red and White still table wine</t>
  </si>
  <si>
    <t>All New world countries (excluding Ontario)</t>
  </si>
  <si>
    <t>$7.95 - $9.95 per 750ml</t>
  </si>
  <si>
    <t>Popular varietals or blends that over deliver in qulaity for the price.  Submissions can be new to market or brand extensions.  Strong shelf appeal and a competative promotional budget for in-store programs is required.</t>
  </si>
  <si>
    <t>Flavoured Wines</t>
  </si>
  <si>
    <t>$9.00+</t>
  </si>
  <si>
    <t>Flavoured wines priced &gt;$9/750mL only; interested in organic, premium packaging cues, products with excellent performance either in LCBO seasonal program or other markets.</t>
  </si>
  <si>
    <t>Spain Reds and Whites</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</si>
  <si>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</si>
  <si>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</si>
  <si>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OW Ad Hoc  -  #1</t>
  </si>
  <si>
    <t>EW Ad Hoc #1</t>
  </si>
  <si>
    <t>NWW Ad Hoc #1</t>
  </si>
  <si>
    <t>Seasonal Wines – Fall/Winter</t>
  </si>
  <si>
    <t>Online Exclusive Gifting Proposals – Spirits Only</t>
  </si>
  <si>
    <t>Import/Out-of-Province (not Ontario) Seasonal Craft Beer – Spring 2019</t>
  </si>
  <si>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</si>
  <si>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</si>
  <si>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Ontario Craft Beer – Existing Suppliers</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</si>
  <si>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</si>
  <si>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</si>
  <si>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White spirits</t>
  </si>
  <si>
    <t>Asian Spirits</t>
  </si>
  <si>
    <t>Asian countries</t>
  </si>
  <si>
    <t>All price points</t>
  </si>
  <si>
    <t>Asian Spirits: Limited seasonal or one-shot opportunities may exist to test new offerings in order to feed current interest and growth, also open to flavoured submissions in all size formats</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</si>
  <si>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</si>
  <si>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</si>
  <si>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</si>
  <si>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Ontario Craft Beer &amp; Cider – New Suppliers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</si>
  <si>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</si>
  <si>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</si>
  <si>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Value Wines/Non AOC Red and White still table wine</t>
  </si>
  <si>
    <t>$7.95 - $10.95 per 750ml</t>
  </si>
  <si>
    <t>Popular varietals or blends that over deliver in quality price ratio.  Submissions can be new to market or brand extensions.  Strong shelf appeal and a competative promotional budget for in-store programs is required.</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</si>
  <si>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</si>
  <si>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</si>
  <si>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</si>
  <si>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</si>
  <si>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2019)</t>
  </si>
  <si>
    <t>VQA Wines and QA fruit wines with a focus on  producers located in PEC, LENS and emerging regions. Distribution is limited to a pre-selected list of stores.</t>
  </si>
  <si>
    <t>Ontario Seasonal Craft Beer – Winter 2018</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</si>
  <si>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</si>
  <si>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</si>
  <si>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OW Ad Hoc  -  #2</t>
  </si>
  <si>
    <t>EW Ad Hoc #2</t>
  </si>
  <si>
    <t>NWW Ad Hoc #2</t>
  </si>
  <si>
    <t>vodka</t>
  </si>
  <si>
    <t>Import / Out-of-Province (not Ontario) Seasonal Craft Beer – Summer 2019</t>
  </si>
  <si>
    <t>Spring/Summer Seasonal wines</t>
  </si>
  <si>
    <t>Whisky Shop – Spring &amp; Summer release</t>
  </si>
  <si>
    <t>Ready-To-Drink</t>
  </si>
  <si>
    <t xml:space="preserve">Value: 
&lt; $0.594 per 100mL for 6-pack, ≥1L containers, and ≥473mL single serve
&lt; $0.684 per 100mL for 4-packs
All pricing above these levels falls into Premium. Preference will be given to Premium pricing
(based on 750mL).
</t>
  </si>
  <si>
    <t xml:space="preserve">Value: ≤$13.90,
Mainstream: $13.95-$15.90, Premium: ≥$15.95
(based on 750mL)
</t>
  </si>
  <si>
    <t>Ontario Seasonal Craft Beer – Spring 2019</t>
  </si>
  <si>
    <t>Argentina and Chile Red and White still table wine</t>
  </si>
  <si>
    <t>Argentina and Chile</t>
  </si>
  <si>
    <t>Focus on primary varieties and blends. Wines must over-deliver for the price point with a preference for new brands to the market. Strong shelf appeal and a competitive A&amp;P budget required.</t>
  </si>
  <si>
    <t>Summer Seasonal Liqueurs &amp; Tequila</t>
  </si>
  <si>
    <t>Ontario Wines Direct Delivery (on Shelf March 2020)</t>
  </si>
  <si>
    <t xml:space="preserve">VQA wines and QA fruit wines with a focus on key Ontario varietals from producers located in PEC, LENS and emerging regions. Distribution is limited to a selected number of stores. </t>
  </si>
  <si>
    <t>Import/Out-of-Province (not Ontario) Seasonal Craft Beer – Autumn 2019</t>
  </si>
  <si>
    <t>South Africa Red and White still table wines</t>
  </si>
  <si>
    <t>South Africa</t>
  </si>
  <si>
    <t>Focus on Sauvignon Blanc, Cabernet Sauvignon and red blends. Wines must over-deliver for the price point and can be new to market brands or extensions. Strong shelf appeal and a competitive A&amp;P budget.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</si>
  <si>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</si>
  <si>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</si>
  <si>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</si>
  <si>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Australian Shiraz</t>
  </si>
  <si>
    <t>$9.95 - $16.95</t>
  </si>
  <si>
    <t>Single Varietal Shiraz - no blends.  Submissions must include significant marketing support with a focus on LCBO retail store programs. Strong shelf appeal and high customer engagement is required.</t>
  </si>
  <si>
    <t>OW Ad Hoc  #3</t>
  </si>
  <si>
    <t>EW Ad Hoc #3</t>
  </si>
  <si>
    <t>NWW Ad Hoc #3</t>
  </si>
  <si>
    <t>Ontario Seasonal Craft Beer – Summer 2019</t>
  </si>
  <si>
    <t>Ontario Craft Beer – New Suppliers</t>
  </si>
  <si>
    <t>European Sparkling Wines</t>
  </si>
  <si>
    <t>$12.95 - $19.95</t>
  </si>
  <si>
    <t>All sparklers from Europe, good price quality ratio.  A focus will be on well priced Prosecco and Cremants.</t>
  </si>
  <si>
    <t>AOC French Red</t>
  </si>
  <si>
    <t>$10.95 -$17.95</t>
  </si>
  <si>
    <t>Single varietals and blends, excellent price quality ratio.  Packaging can be either modern or traditional.  Focus will be on well priced appellations.</t>
  </si>
  <si>
    <t>Whisky Shop – Fall release</t>
  </si>
  <si>
    <t>$39.95-$150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</si>
  <si>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</si>
  <si>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Import/Out-of-Province (not Ontario) Seasonal Craft Beer – Winter2019</t>
  </si>
  <si>
    <t>AOC French White</t>
  </si>
  <si>
    <t>$10.95 - $16.95</t>
  </si>
  <si>
    <t>International &amp; Out-of-Province Beer</t>
  </si>
  <si>
    <t xml:space="preserve">All Wines </t>
  </si>
  <si>
    <t>Holiday Gifting</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</si>
  <si>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</si>
  <si>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Holiday Gifting (Spirits)</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</si>
  <si>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</si>
  <si>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Fall Seasonal/Asian Spirits</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</si>
  <si>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</si>
  <si>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</si>
  <si>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</si>
  <si>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</si>
  <si>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</si>
  <si>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</si>
  <si>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</si>
  <si>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 xml:space="preserve">Obtain permission of category/product manager before submitting to ad hoc tenders. For wines not covered in other product calls within this needs letter. </t>
  </si>
  <si>
    <t>Obtain permission of category/product manager before submitting to ad hoc tenders. For wines not covered in other product calls within this needs letter, offering outstanding innovation or high rate of success in other markets.</t>
  </si>
  <si>
    <t>All NW Countries</t>
  </si>
  <si>
    <t>For wines directly solicited by the category/product manager. Utilized to capitalize on immediate needs and/or wines not covered in the varietal tenders. Obtain permission of category/product manager before submitting to ad hoc tenders.</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</si>
  <si>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</si>
  <si>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</si>
  <si>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</si>
  <si>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</si>
  <si>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</si>
  <si>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</si>
  <si>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</si>
  <si>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</si>
  <si>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</si>
  <si>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</si>
  <si>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</si>
  <si>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</si>
  <si>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Ontario Wines Direct Delivery (on shelf October 2018)</t>
  </si>
  <si>
    <t xml:space="preserve">VQA Wines and QA fruit wines with a focus on key Ontario varietals from producers located in PEC, LENS and emerging regions. Distribution is limited to a select number of stores. </t>
  </si>
  <si>
    <t>Obtain permission of category/product manager before submitting to ad hoc tenders. For wines not covered in other product calls within this needs letter, looking for exceptional innovation or high rate of success in other markets.</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</si>
  <si>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</si>
  <si>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</si>
  <si>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</si>
  <si>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</si>
  <si>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</si>
  <si>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</si>
  <si>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</si>
  <si>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</si>
  <si>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</si>
  <si>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</si>
  <si>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</si>
  <si>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</si>
  <si>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</si>
  <si>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</si>
  <si>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</si>
  <si>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</si>
  <si>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$9.95 - $14.95</t>
  </si>
  <si>
    <t>Ontario Wines Direct Delivery (on Shelf March 2019)</t>
  </si>
  <si>
    <t xml:space="preserve">Obtain permission of category/product manager before submitting to adhoc tenders. For wines not covered in other Product Calls within this needs letter. </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</si>
  <si>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</si>
  <si>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</si>
  <si>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</si>
  <si>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</si>
  <si>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</si>
  <si>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</si>
  <si>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</si>
  <si>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</si>
  <si>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</si>
  <si>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</si>
  <si>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$39.95 - $300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</si>
  <si>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</si>
  <si>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</si>
  <si>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</si>
  <si>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</si>
  <si>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</si>
  <si>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$39.95-$300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</si>
  <si>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</si>
  <si>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</si>
  <si>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</si>
  <si>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</si>
  <si>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</si>
  <si>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</si>
  <si>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Whisky Shop – Fall Release &amp; Annual Listings</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</si>
  <si>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</si>
  <si>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</si>
  <si>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</si>
  <si>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</si>
  <si>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</si>
  <si>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</si>
  <si>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</si>
  <si>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</si>
  <si>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</si>
  <si>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</si>
  <si>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</si>
  <si>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</si>
  <si>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</si>
  <si>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</si>
  <si>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</si>
  <si>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</si>
  <si>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</si>
  <si>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</si>
  <si>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</si>
  <si>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</si>
  <si>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</si>
  <si>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2020/21 Merchandising Needs Grid</t>
  </si>
  <si>
    <t>Champagne</t>
  </si>
  <si>
    <t>$40 -$65</t>
  </si>
  <si>
    <t>Preference for Rose, but considering all styles.</t>
  </si>
  <si>
    <t>Non-Alc Refreshment</t>
  </si>
  <si>
    <t>Non-alcoholic Beer, Cider, &amp; RTD</t>
  </si>
  <si>
    <t>Wines</t>
  </si>
  <si>
    <t>New &amp; Exciting Wines Incubator Program Fall/Winter</t>
  </si>
  <si>
    <t>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</si>
  <si>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</si>
  <si>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New World Countries (excluding Ontario, Canada)</t>
  </si>
  <si>
    <t>Europe</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</si>
  <si>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</si>
  <si>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Whisky Shop Turn 2 – Winter Release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</si>
  <si>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</si>
  <si>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</si>
  <si>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Wines from Portugal</t>
  </si>
  <si>
    <t>$8.50 to $14.95</t>
  </si>
  <si>
    <t xml:space="preserve">Red and white wines, brands with innovative concepts offering point of differentiation, modern package/style and/or success in other similar markets. Finished offers only, no concepts in development. </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</si>
  <si>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</si>
  <si>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</si>
  <si>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Ontario Wines Direct Delivery (on shelf October 2020)</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</si>
  <si>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</si>
  <si>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Whisky Shop Turn 3 &amp; 4 – Spring &amp; Summer release</t>
  </si>
  <si>
    <t xml:space="preserve">Value: 
&lt; $0.608 per 100mL for 6-pack, ≥1L containers, and ≥473mL single serve
&lt; $0.701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</si>
  <si>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</si>
  <si>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Premixed</t>
  </si>
  <si>
    <t>Value: ≤$13.90,
Mainstream: $13.95-$15.90, Premium: ≥$15.95
(based on 750mL)</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</si>
  <si>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</si>
  <si>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</si>
  <si>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</si>
  <si>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</si>
  <si>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$8.95 -$17.95</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</si>
  <si>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</si>
  <si>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March 2021)</t>
  </si>
  <si>
    <t>International Domestic Blends</t>
  </si>
  <si>
    <t>Whisky Shop Turn 1– Fall release</t>
  </si>
  <si>
    <t>Holiday Gifting - Beer/RTD/Cider</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</si>
  <si>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</si>
  <si>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</si>
  <si>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Ontario Wines Direct Delivery (on Shelf June 2021)</t>
  </si>
  <si>
    <t>Fall Seasonal Brown Spirits + Liqueurs</t>
  </si>
  <si>
    <t>2023/24 Merchandising Needs Grid (Pre-submissions due August 2023-March 2024)</t>
  </si>
  <si>
    <t xml:space="preserve">Call Description </t>
  </si>
  <si>
    <t>Portuguese Red &amp; White</t>
  </si>
  <si>
    <t>&gt;$10/ 750 ml equivalent</t>
  </si>
  <si>
    <t>Focus is on value priced reds and whites below $13.95, from traditional regions and varietals but with updated modern packaging.  Please note, in accordance with LCBO policy, we will continue to purchase products shipping from source locations. It is the agent's responsibility to ensure all products submitted adhere to this policy.</t>
  </si>
  <si>
    <t>Ontario Seasonal Craft Beer – Spring 2024</t>
  </si>
  <si>
    <t>Ontario Craft Beer Spring Seasonal Program - Submissions from Existing LCBO Suppliers. Seeking products that are appropriate for the Spring season that will appeal to the craft beer consumer. Items such as IPA's, DIPA's, Imperial IPAs, Sours, Innovative Beers, etc., will be considered.  
Sales success from a brewery retail store or on-premise (if applicable) will be considered, along with the sales performance of the supplier's current LCBO portfolio. This seasonal listing is active in retail from P13 through to P2 (2024).
All tasting/lab and marketing samples must arrive labeled with the NISS or LCBO item, all lab samples should be directed to the attention of Karen Carter.</t>
  </si>
  <si>
    <t>Out-Of-Province Canadian Spirits</t>
  </si>
  <si>
    <t>Canada (Not Ontario)</t>
  </si>
  <si>
    <t>$29.75-$49.95</t>
  </si>
  <si>
    <t>This Call focuses on ‘premium/deluxe’ Canadian-made spirits distilled outside of Ontario, specifically 375ml, 750ml formats between $29.75-$49.95.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</si>
  <si>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t>$11.95-$19.95/ 750mL equivalent</t>
  </si>
  <si>
    <t>New LCBO VQA wines. Red, White, Rose, and Sparkling will be considered.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</si>
  <si>
    <t>Summer Seasonal Liqueurs</t>
  </si>
  <si>
    <t>$21.00-$39.95</t>
  </si>
  <si>
    <t>Seasonal Liqueurs: Preference will be given to brand/size extensions and new and innovative flavours. Preference will be given to products that fall in the $21.00-$39.95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</si>
  <si>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 xml:space="preserve">Fall/Winter Rum Shop </t>
  </si>
  <si>
    <t>$35.80+</t>
  </si>
  <si>
    <r>
      <rPr>
        <b/>
        <sz val="11"/>
        <color rgb="FF000000"/>
        <rFont val="Calibri"/>
        <family val="2"/>
      </rPr>
      <t>Fall/Winter Rum Shop:</t>
    </r>
    <r>
      <rPr>
        <sz val="11"/>
        <color rgb="FF000000"/>
        <rFont val="Calibri"/>
        <family val="2"/>
      </rPr>
      <t xml:space="preserve">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new super premium price band as well as Deluxe and that are seasonally relevant. These products will release in Fall 2024 (P7).
Preferred size is 750ml.
Please note accordance with LCBO policy, we will continue to purchase products shipping from source locations.  It is the agent's responsibility to ensure all products submitted adhere to this policy.
                                                                                                    </t>
    </r>
  </si>
  <si>
    <t>Out of Province Canadian Beer &amp; Cider</t>
  </si>
  <si>
    <t>All provinces</t>
  </si>
  <si>
    <t>Product must be Canadian in origin and manufactured in Canada. A successful track record, excellent price quality, competitively priced to the existing product category, award winning and a solid marketing plan are just a few of the key considerations. Single-serve tall cans are preferred. Maximum of 3 submission per agent. Any successfully listed products will be targeted for release in spring/summer 2024.</t>
  </si>
  <si>
    <t>French White</t>
  </si>
  <si>
    <t>$10.95 -$24.95+/750mL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</si>
  <si>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submissions must have allocations that will allow the product to achieve target and to meet continous demand. Please note, in accordance with LCBO policy, we will continue to purchase products shipping from source locations.  It is the agent's responsibility to ensure all products submitted adhere to this policy.</t>
  </si>
  <si>
    <t>Import Seasonal Craft Beer - Autumn 2022</t>
  </si>
  <si>
    <t>29.75+</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</si>
  <si>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DBWL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</si>
  <si>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 xml:space="preserve">Fall/Winter Gin Shop </t>
  </si>
  <si>
    <t>$38.95+</t>
  </si>
  <si>
    <r>
      <rPr>
        <b/>
        <sz val="11"/>
        <color rgb="FF000000"/>
        <rFont val="Calibri"/>
        <family val="2"/>
      </rPr>
      <t xml:space="preserve">Spring/Summer Gin Shop: </t>
    </r>
    <r>
      <rPr>
        <sz val="11"/>
        <color rgb="FF000000"/>
        <rFont val="Calibri"/>
        <family val="2"/>
      </rPr>
      <t>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Preferred size format is 750ml. Products will be released as seasonal or one shot and can have a more limited distribution but includes e-comm. These products will release in Fall 2024 (P7).     
Please note, in accordance with LCBO policy, we will continue to purchase products shipping from source locations.  It is the agent's responsibility to ensure all products submitted adhere to this policy.</t>
    </r>
  </si>
  <si>
    <t>Ontario Wines Direct Delivery (on Shelf March 2024)</t>
  </si>
  <si>
    <t>Submissions from LCBO existing suppliers for an Ontario craft beer year-round listing.
Sales success from a brewery retail store or on-premise (if applicable) will be considered, along with the sales performance of the suppliers current LCBO portfolio.
All tasting/lab and marketing samples must arrive labeled with the NISS or LCBO #.  All the lab samples should br directed to the attention of Karen Carter.</t>
  </si>
  <si>
    <t>USA New Brands &amp; Innovation</t>
  </si>
  <si>
    <t xml:space="preserve">USA </t>
  </si>
  <si>
    <t>$10.95 - $17.95/750mL equivalent</t>
  </si>
  <si>
    <t>Agents to pick a maximum of two brand concepts to submit for consideration, with up to two wines per brand (a max. of four submissions per agent). We are looking for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</si>
  <si>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California Refreshing Whites</t>
  </si>
  <si>
    <t>$12.95-$19.95</t>
  </si>
  <si>
    <t>Our focus is on bright and refreshing, single-varietal, non-oaked, dry wines, in a 750mL size format from California. We are only interested in brands with dynamic packaging, a compelling brand story and strong marketing support. Please note, in accordance with LCBO policy, we will continue to purchase products shipping from source locations.  It is the agent's responsibility to ensure all products submitted adhere to this policy.</t>
  </si>
  <si>
    <t>Ontario Seasonal Craft Beer – Summer 2024</t>
  </si>
  <si>
    <t>Ontario Craft Beer Summer Seasonal Program - Submissions from Existing LCBO Suppliers. Seeking products that are appropriate for the Summer season that will appeal to the craft beer consumer. Items such as Light Lagers, Pilsners,Session IPA's, Hazy IPA's, Sours, Innovative Beers, Wheat, Fruited, etc., will be considered.  
Sales success from a brewery retail store or on-premise (if applicable) will be considered, along with the sales performance of the supplier's current LCBO portfolio. This seasonal listing is active in retail from P3 through to P6 (2024).
All tasting/lab and marketing samples must arrive labeled with the NISS or LCBO item, all lab samples should be directed to the attention of Karen Carter.</t>
  </si>
  <si>
    <t xml:space="preserve">$9.95-$11.95/750mL equivalent </t>
  </si>
  <si>
    <t>750mL and 1.5L size formats. All red and white varietals and blends will be considered.  Considering new brand innovation and line extensions of current popular brands. Submissions should have strong brand proposition, compelling packaging and a well-considered marketing support/plan.</t>
  </si>
  <si>
    <t>Submissions for year-round listings from Ontario Craft Suppliers new to the LCBO. Items should have year-round appeal and be positioned as the suppliers flagship brand.
Pricing worksheetsare available on the lCBO Trade Website - "Doing Business With LCBO website". The minimum sales target for this product is an average of 20 litres per store per four-week period.
All tasting/lab and marketing samples must arrive labeled with the NISS or LCBO #. All lab samples should be directed to the attention of Karen Carter.</t>
  </si>
  <si>
    <t>$49.95-$500+</t>
  </si>
  <si>
    <t>Import Seasonal Craft Beer - Winter 2022</t>
  </si>
  <si>
    <t>New and unique gifts, interesting and exciting mixed packs, gifts packs, stocking stuffers, advent calendars, limited-availability/edition/prestige bottles are of interest.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</si>
  <si>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Holiday Gifting -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</si>
  <si>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</si>
  <si>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Beer, Cider &amp; Ready to Drink</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</si>
  <si>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2023.</t>
  </si>
  <si>
    <t>(Seasonal Liqueurs) $21.00 -$39.95
                                   (Brandy, Cognac, Armagnac, Grappa) $29.75+</t>
  </si>
  <si>
    <t>$29.75+</t>
  </si>
  <si>
    <t>Georgian Wines Red and White</t>
  </si>
  <si>
    <t>Georgia</t>
  </si>
  <si>
    <t>$11.95 to $19.95 / 750 ml equivalent</t>
  </si>
  <si>
    <t>We will be looking to grow the Georgian Wines category by implenting a limited distribution test through the Graduated Listing Program. We will be listing several new products with a limited distribution for a set period of time (9 to 12 months). Products we be given a short term quota based on the limited distribution to keep the listing by the end of the pre set period of time. Products that make this quota will then be given a broader distribution and the normal annual quota for the set will be applied to the products. We are open to test several styles of wines including traditional and modern packing and flavour profile to gain greater insights into the market preferences for this category.</t>
  </si>
  <si>
    <t>2023/24 Merchandising Needs Grid</t>
  </si>
  <si>
    <t>California Extensions</t>
  </si>
  <si>
    <t>USA</t>
  </si>
  <si>
    <t>$12.95-$19.95/750mL equivalent</t>
  </si>
  <si>
    <t xml:space="preserve">Looking for brand extensions (size, format, varietal, style, tier) to current, high-performing, growing brands.  All size formats will be considered including 750ml, 1.5L, and 3L bag-in-box. Various colours/styles will be considered. Please note, in accordance with LCBO policy, we will continue to purchase products shipping from source locations.  It is the agent's responsibility to ensure all products submitted adhere to this policy.
</t>
  </si>
  <si>
    <t>Non-Alcoholic Spirits</t>
  </si>
  <si>
    <t>$24.95-$49.95</t>
  </si>
  <si>
    <t>Focus is on de-alcoholized spririts that cater to our diverse customer looking for non-alcohol options.  These products can be alternatives to vodka, gin, rum, whisky, tequila with exciting packagaing appealing to a wide demographic. Seeking 375ml, 750ml formats between $24.95-$49.95, these products can have appeal year round or targeted for a specific occasion. A strong above the line marketing plan is important.  
These products will be purchased on a one-shot or seasonal basis.  
Please note, in accordance with LCBO policy, we will continue to purchase products shipping from source locations.  It is the agent's responsibility to ensure all products submitted adhere to this policy.</t>
  </si>
  <si>
    <t>Ontario Seasonal Craft Beer – Autumn 2021</t>
  </si>
  <si>
    <t>Ontario Wines Direct Delivery (on shelf July 2023)</t>
  </si>
  <si>
    <t>Import Seasonal Craft Beer - Spring 2022</t>
  </si>
  <si>
    <t>Wines Seasonal Incubator Program Fall/Winter</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</si>
  <si>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All size formats will be considered including 750ml, 1.5L, and 3L bag-in-box.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</si>
  <si>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Rum + Spring/Summer Rum Shop</t>
  </si>
  <si>
    <t>$30.75+</t>
  </si>
  <si>
    <r>
      <rPr>
        <b/>
        <sz val="11"/>
        <color rgb="FF000000"/>
        <rFont val="Calibri"/>
        <family val="2"/>
      </rPr>
      <t>Rum</t>
    </r>
    <r>
      <rPr>
        <sz val="11"/>
        <color rgb="FF000000"/>
        <rFont val="Calibri"/>
        <family val="2"/>
      </rPr>
      <t xml:space="preserve">: 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Rum Shop</t>
    </r>
    <r>
      <rPr>
        <sz val="11"/>
        <color rgb="FF000000"/>
        <rFont val="Calibri"/>
        <family val="2"/>
      </rPr>
      <t>: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2024 (P1).
Preferred size is 750ml.
Please note accordance with LCBO policy, we will continue to purchase products shipping from source locations.  It is the agent's responsibility to ensure all products submitted adhere to this policy.</t>
    </r>
  </si>
  <si>
    <t>Southern Hemisphere - Innovation/Brand extentions</t>
  </si>
  <si>
    <t xml:space="preserve">New Zealand and Australia </t>
  </si>
  <si>
    <t>$11.95 - $19.95 / 750ml Equivalent</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</si>
  <si>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All size formats will be considered including 750ml, 1.5L, and 3L Bag-in-Box.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</si>
  <si>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Gin + Spring/Summer Gin Shop</t>
  </si>
  <si>
    <t>$31.50+</t>
  </si>
  <si>
    <r>
      <rPr>
        <b/>
        <sz val="11"/>
        <color rgb="FF000000"/>
        <rFont val="Calibri"/>
        <family val="2"/>
      </rPr>
      <t xml:space="preserve">Gin: </t>
    </r>
    <r>
      <rPr>
        <sz val="11"/>
        <color rgb="FF000000"/>
        <rFont val="Calibri"/>
        <family val="2"/>
      </rPr>
      <t xml:space="preserve">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Gin Shop</t>
    </r>
    <r>
      <rPr>
        <sz val="11"/>
        <color rgb="FF000000"/>
        <rFont val="Calibri"/>
        <family val="2"/>
      </rPr>
      <t>: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2024 (P1).     
Preferred size format is 750ml.
Please note, in accordance with LCBO policy, we will continue to purchase products shipping from source locations.  It is the agent's responsibility to ensure all products submitted adhere to this policy.</t>
    </r>
  </si>
  <si>
    <t>French Red</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</si>
  <si>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</si>
  <si>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</si>
  <si>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Focus is on value priced reds from regions outside of Rioja, and Rioja priced between $15 the $20.  All size formats will be considered including 750ml, 1.5L, and 3L bag-in-box.</t>
  </si>
  <si>
    <t>Ontario Seasonal Craft Beer – Winter 2021</t>
  </si>
  <si>
    <r>
      <rPr>
        <sz val="11"/>
        <color rgb="FF000000"/>
        <rFont val="Calibri"/>
        <family val="2"/>
      </rPr>
      <t xml:space="preserve">Consideration will be given for the following purchases: 
</t>
    </r>
    <r>
      <rPr>
        <b/>
        <sz val="11"/>
        <color rgb="FF000000"/>
        <rFont val="Calibri"/>
        <family val="2"/>
      </rPr>
      <t xml:space="preserve">Year-round/General List: </t>
    </r>
    <r>
      <rPr>
        <sz val="11"/>
        <color rgb="FF000000"/>
        <rFont val="Calibri"/>
        <family val="2"/>
      </rPr>
      <t>Products</t>
    </r>
    <r>
      <rPr>
        <b/>
        <sz val="11"/>
        <color rgb="FF000000"/>
        <rFont val="Calibri"/>
        <family val="2"/>
      </rPr>
      <t xml:space="preserve"> </t>
    </r>
    <r>
      <rPr>
        <sz val="11"/>
        <color rgb="FF000000"/>
        <rFont val="Calibri"/>
        <family val="2"/>
      </rPr>
      <t>with established, successful brands in other markets or new brands with innovative packaging and/or targeting a new customer. Authenticity at all touchpoints is key. Strong marketing support required that outlines key support to ensure annual sales targets are being met.</t>
    </r>
    <r>
      <rPr>
        <sz val="11"/>
        <color rgb="FFFF0000"/>
        <rFont val="Calibri"/>
        <family val="2"/>
      </rPr>
      <t xml:space="preserve"> </t>
    </r>
    <r>
      <rPr>
        <sz val="11"/>
        <color rgb="FF000000"/>
        <rFont val="Calibri"/>
        <family val="2"/>
      </rPr>
      <t xml:space="preserve">Preference will be given to products priced $32.30-$38.00 to support the trade-up strategy.
</t>
    </r>
    <r>
      <rPr>
        <b/>
        <sz val="11"/>
        <color rgb="FF000000"/>
        <rFont val="Calibri"/>
        <family val="2"/>
      </rPr>
      <t xml:space="preserve">Seasonal/one-shot: </t>
    </r>
    <r>
      <rPr>
        <sz val="11"/>
        <color rgb="FF000000"/>
        <rFont val="Calibri"/>
        <family val="2"/>
      </rPr>
      <t>Products that offer strong points of difference to the current assortment (i.e., craft/artisanal, unique distillation methods or marketing approaches, low cal). Success in other markets is a benefit. 
Please note, in accordance with LCBO policy, we will continue to purchase products shipping from source locations.  It is the agent's responsibility to ensure all products submitted adhere to this policy.</t>
    </r>
  </si>
  <si>
    <t>Capitalizing on new trends in flavoured vodka (ie; Spice/savoury, natural flavours, no additives, low cal/ sugar, low alcohol), these products can have appeal for the spring/summer 2023 season or for a specific occasion. These products will be purchased on a one-shot or seasonal basis and will be merchandised in store section.
Preferred size format is 750ml.
Please note, in accordance with LCBO policy, we will continue to purchase products shipping from source locations.  It is the agent's responsibility to ensure all products submitted adhere to this policy.</t>
  </si>
  <si>
    <t>Premium Premixed Cocktails</t>
  </si>
  <si>
    <t>$14.95-$39.95</t>
  </si>
  <si>
    <t>Continuing to capture the growing trend towards premium premixed cocktails, these products will appeal to consumers looking for enhanced solutions, including automated one-time use formats.  Seeking 375ml, 750ml formats with minimum 20% to no more than 40% abv. Products can have appeal year round or targeted for a specific occasion. Looking for products to fill areas of white space in the current premixed portfolio with cocktail solutions which are currently on trend.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</si>
  <si>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Ready to Drink</t>
  </si>
  <si>
    <t>Coolers - Small Ontario Producers</t>
  </si>
  <si>
    <t>Single Can Format Preferred
Pricing Various</t>
  </si>
  <si>
    <t>The Small Ontario Ready-to-Drink (RTD) Product Call is a seasonal program that provides an opportunity for small RTD suppliers to offer products for sale at the LCBO for a limited period of time.  It is intended to augment the LCBO’s larger and more competitive regularly listed RTD assortment with market-relevant, locally produced options from smaller producers.
Products that target a diversified customer base and appeal to consumers' changing taste profiles (i.e. less sweet, low calorie/sugar, low alc, natural ingredients) are of special interest. Brands that target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The program runs from the beginning of April until the end of September and inventory replenishment will be based on customer demand.
∙        Only one product per supplier will be considered for seasonal listing.  Products accepted for the program cannot be listed in or considered for the LCBO’s regular RTD assortment in the same year.  Products from the Small Ontario RTD program may be submitted for the regular program the following year at the choice of the supplier.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</si>
  <si>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 xml:space="preserve"> </t>
  </si>
  <si>
    <t>Premixed Cocktails</t>
  </si>
  <si>
    <t>New and traditional cocktails in ready-to-serve, entertaining-sized formats (specifically, 750mL or larger). 
Range of spirit bases will be considered. Leading brand name spirits / mixes are preferred.   Preference may also be given to products/flavours which provide incrementality and breadth to our assortment.
Liquids should deliver the appropriate alc/vol for the cocktail. 
Preference for environmentally friendly packaging, LCBO exclusives, locally produced and those items with year-round appeal.   
Production lead-times may be a consideration when evaluating new product submissions.  Excessive lead times may not be conducive to the velocity and seasonality of the category.
Please note, in accordance with LCBO policy, we will continue to purchase products shipping from source locations.  It is the agent's responsibility to ensure all products submitted adhere to this policy.</t>
  </si>
  <si>
    <t>July 20 &amp; 21, 2023</t>
  </si>
  <si>
    <t>Single-serve or multi-packs. Products that target a diversified customer base and appeal to consumers' changing taste profiles (i.e. less sweet, low calorie/sugar, low alc, natural ingredients and cocktails) are of special interest. Brands that target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Party Packs are also of interest and should be submitted under this Call for consideration as well as seasonal listings.
Production lead-times may be a consideration when evaluating new product submissions.  Excessive lead times may not be conducive to the velocity and seasonality of the category.
Preference will also be given to products with premium and/or environmentally friendly packaging.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</si>
  <si>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Wines Seasonal Incubator Program Spring/Summer</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</si>
  <si>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</si>
  <si>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Wines Direct Delivery (on shelf October 2023)</t>
  </si>
  <si>
    <t>Import Seasonal Craft Beer - Summer 2022</t>
  </si>
  <si>
    <t xml:space="preserve"> Tequila &amp; Tequila Shop 2024</t>
  </si>
  <si>
    <t xml:space="preserve">
$49.95 - +$149.95</t>
  </si>
  <si>
    <t xml:space="preserve">Wines </t>
  </si>
  <si>
    <t>Seasonal Rose Program - All Countries</t>
  </si>
  <si>
    <t>$8.95 - $29.95/750ml equivalent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</si>
  <si>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</si>
  <si>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750 ml equivalent</t>
  </si>
  <si>
    <t>Focus is on value priced reds and whites below $13.95, from traditional regions and varietals but with updated modern packaging.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</si>
  <si>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Seasonal Craft Beer – Spring 2022</t>
  </si>
  <si>
    <t>New LCBO VQA wines. All red, white rose ,blends and Sparkling will be considered. Strong brand proposition, compelling packaging and a well-considered marketing support/plan will be heavily influential. Wines must represent exceptional price/value relative to competitive set.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</si>
  <si>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Southern Hemisphere Wines (Chile, Argentina, South Africa)</t>
  </si>
  <si>
    <t>Chile, Argentina, South Africa</t>
  </si>
  <si>
    <t xml:space="preserve">$10.95 - $17.95/ 750ml Equivalent </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</si>
  <si>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All size formats will be considered including 750ml, 1.5L, and 3L Bag-in-Box.  Please note, in accordance with LCBO policy, we will continue to purchase products shipping from source locations.  It is the agent's responsibility to ensure all products submitted adhere to this policy. </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</si>
  <si>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</si>
  <si>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 must have allocations that will allow the product to make target.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</si>
  <si>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 $17.95/750mL equivalent</t>
  </si>
  <si>
    <t>Agents to pick a maximum of two brand concepts to submit for consideration, with up to two wines per brand (a max. of four submissions per agent). Preference for brands with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</si>
  <si>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Ontario Seasonal Craft Beer – Summer 2022</t>
  </si>
  <si>
    <t>750mL and 1.5L size formats of all red and white varietals and blends will be considered.  Considering new brand innovation and line extensions of current popular brands. Submissions should have strong brand proposition, compelling packaging and a well-considered marketing support/plan will be heavily influential.</t>
  </si>
  <si>
    <t>Red &amp; White</t>
  </si>
  <si>
    <t>TBD</t>
  </si>
  <si>
    <t>TBD - as the business is changing rapidly, we will update this call closer to the due date including formats, styles and price ranges we are looking for.</t>
  </si>
  <si>
    <t>2022/23 Merchandising Needs Grid</t>
  </si>
  <si>
    <t>Ontario Wines Direct Delivery (on shelf July 2022)</t>
  </si>
  <si>
    <t>USA Extensions</t>
  </si>
  <si>
    <t>Extensions (size, format, varietal, style, tier) to current, high-performing brands.  Please note, in accordance with LCBO policy, we will continue to purchase products shipping from source locations.  It is the agent's responsibility to ensure all products submitted adhere to this policy.</t>
  </si>
  <si>
    <t>de-alcoholized wines</t>
  </si>
  <si>
    <t>$9.95-$19.95</t>
  </si>
  <si>
    <t>de-alcoholized wines
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or extensions of successful existing brands.  Please note, in accordance with LCBO policy, we will continue to purchase products shipping from source locations.  It is the agent's responsibility to ensure all products submitted adhere to this policy.</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</si>
  <si>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</si>
  <si>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New Zealand Sauvignon Blanc</t>
  </si>
  <si>
    <t>New Zealand</t>
  </si>
  <si>
    <t>13.95 - 18.95</t>
  </si>
  <si>
    <t>Sauvignon Blanc from all regions will be considered.   Strong packaging and marketing plan required.  Please note, in accordance with LCBO policy, we will continue to purchase products shipping from source locations.  It is the agent's responsibility to ensure all products submitted adhere to this policy.</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</si>
  <si>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t>
  </si>
  <si>
    <r>
      <t xml:space="preserve">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</si>
  <si>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$50-$500+</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</si>
  <si>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t>
  </si>
  <si>
    <t>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</si>
  <si>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Spanish White</t>
  </si>
  <si>
    <t>Floor to $15</t>
  </si>
  <si>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</si>
  <si>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Seeking spirits locally distilled in Ontario by small producers.  This program is open to small, licensed manufacturers of spirits and contract distillers in Ontario that meet 
the criteria outlined under program eligibility on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</si>
  <si>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$29.95+</t>
  </si>
  <si>
    <t>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Spring 2023 (P1).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</si>
  <si>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up a couple weeks</t>
  </si>
  <si>
    <t>$11.95 -$19.95</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</si>
  <si>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</si>
  <si>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$30.50+</t>
  </si>
  <si>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2023 (P1).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</si>
  <si>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up to DDP call Date</t>
  </si>
  <si>
    <t>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</si>
  <si>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Move to July</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</si>
  <si>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</si>
  <si>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t>Non-Alcoholic Beer, Cider, &amp; Ready-to-to-Drink.
Domestic or imported products will be considered, craft and national brands.  Must be &lt;0.5% ABV.  The standard markup will not apply for non-alcoholic products so please submit your best possible case cost for consideration, there are no cost of service fees or bottle deposit fees associated with non-alcoholic products.
Single serve and multi-packs will be considered.  We are seeking products with a proven track record in other markets, or extensions of successful existing brands.</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</si>
  <si>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t>
  </si>
  <si>
    <t>Ontario WInes</t>
  </si>
  <si>
    <t>Ontario Wines Direct Delivery (on shelf October 2022)</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</si>
  <si>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$31.30-37.00 to support the trade-up strategy.
Seasonal/one-shot Premium, Super-Premium and Deluxe vodka products that offer strong points of difference to the current assortment (i.e., craft/artisanal, unique distillation methods or marketing approaches, low cal). Success in other markets is a benefit.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</si>
  <si>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Keep</t>
  </si>
  <si>
    <t xml:space="preserve">Italy White </t>
  </si>
  <si>
    <t>$9.95-$15.95</t>
  </si>
  <si>
    <t>Single Varietal wines excluding Pinot Grigio, Moscato, and Soave. Looking for proven peformers from other markets (U.S., Quebec, U.K. etc.)  or channels (Destination Collection/Vintages) that could be the next big thing in Italian white wines. Successful brand extensions also welcome.  Pecorino, Vermentino, Grillo, Lugana, Arneis and other indigenous varieties are all of interest.  These wines will be one-time seasonal purchases to test the market. We will run this program from P1-P9 2023.  Please note, in accordance with LCBO policy, we will continue purchasing products from source locations. It is the agent's responsibility to ensure all products submitted adhere to this policy.</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</si>
  <si>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</si>
  <si>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r>
      <t>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</si>
  <si>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Spring/Summer Gifting - Wines</t>
  </si>
  <si>
    <t>Seeking Online Only Exclusive Spring/Summer gift packs targeting key gift giving occasions.  New and unique gifts, interesting and exciting mixed packs, limited-availability/edition/prestige bottles are of interest. Select gifts may be considered for in-store distribution in addition to online. 
Please note that an uploaded clear high resolution image(s) of the gifting item is required at the pre-submission stage. Failure to upload an image will result in the submission being declined. Please note, in accordance with LCBO policy, we will continue to purchase products shipping from source locations.  It is the agent's responsibility to ensure all products submitted adhere to this policy.</t>
  </si>
  <si>
    <t>Mexico</t>
  </si>
  <si>
    <t xml:space="preserve">
$44.25 - +$99.95</t>
  </si>
  <si>
    <t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t>
  </si>
  <si>
    <t xml:space="preserve">New LCBO VQA wines. All red, white rose and blends will be considered. Strong brand proposition, compelling packaging and a well-considered marketing support/plan will be heavily influential. Wines must represent exceptional price/value relative to competitive set. </t>
  </si>
  <si>
    <t>Capitalizing on new trends in flavoured vodka (ie; Botanicals, natural flavours, no additives, low cal/ sugar, low/no alcohol),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Preferred size is 750ml or 700ml.
Please note, in accordance with LCBO policy, we will continue to purchase products shipping from source locations.  It is the agent's responsibility to ensure all products submitted adhere to this policy.</t>
  </si>
  <si>
    <t>Move to August</t>
  </si>
  <si>
    <t>$20.00-$39.95</t>
  </si>
  <si>
    <t>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</si>
  <si>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t>
  </si>
  <si>
    <t>Gin Shop Fall 2023</t>
  </si>
  <si>
    <t>$37.95+</t>
  </si>
  <si>
    <t xml:space="preserve">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2023 (P7).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</si>
  <si>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to End of Oct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</si>
  <si>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</si>
  <si>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Rum Shop Fall 2023</t>
  </si>
  <si>
    <t>$29.20+</t>
  </si>
  <si>
    <t xml:space="preserve">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Fall 2023 (P7).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</si>
  <si>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to end of Oct\Early December</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</si>
  <si>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</si>
  <si>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Italy Red</t>
  </si>
  <si>
    <t>$11.95-$41.95</t>
  </si>
  <si>
    <t>Proven performers from other markets (Quebec, U.S. etc.) or other LCBO channels (Vintages, Destination Collection etc. ) Brand extensions welcome.  Of interest: Montepulciano D'Abruzzo $12.95-$16.95, Primitivo $11.95-$15.95, Barolo $30-$42, Amarone $30-$42, Varietal Sangiovese $12.95-$17.95, Cabernet Sauvignon $12.95-$17.95. Please note that in accordance with LCBO policy,  we will continue to purchase products from source locations. It is the agent's responsibility to ensure all products submitted adhere to this policy.</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</si>
  <si>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t>
  </si>
  <si>
    <t>EW Sparkling Wine</t>
  </si>
  <si>
    <t xml:space="preserve">All EW countries </t>
  </si>
  <si>
    <t>$14.95 to $99.95</t>
  </si>
  <si>
    <t>Please note we will update the product Specs closer to the pre-sub deadline to react to developing trends. Focus is on key Sparkling Wine producing countries Spain, France and Italy and includes both white and rose sparkling wines. 
Please note, in accordance with LCBO policy, we will continue to purchase products shipping from source locations.  It is the agent's responsibility to ensure all products submitted adhere to this policy.</t>
  </si>
  <si>
    <t>Ontario Wines Direct Delivery (on Shelf March 2023)</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</si>
  <si>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</si>
  <si>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</si>
  <si>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</si>
  <si>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</si>
  <si>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</si>
  <si>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t>
  </si>
  <si>
    <t>New and unique gifts, interesting and exciting mixed packs, gifts packs, stocking stuffers, advent calendars, limited-availability/edition/prestige bottles are of interest.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</si>
  <si>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(Seasonal Liqueurs) $20.00 -$39.95
                                   (Brandy, Cognac, Armagnac, Grappa) $29.75+</t>
  </si>
  <si>
    <t>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t>
  </si>
  <si>
    <t>Fiscal 2019-20 LCBO WINES Tenders</t>
  </si>
  <si>
    <t>Fiscal 2019-20 LCBO SPIRITS Tenders</t>
  </si>
  <si>
    <t>$39.95 - $500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</si>
  <si>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</si>
  <si>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$27.75+</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</si>
  <si>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</si>
  <si>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</si>
  <si>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</si>
  <si>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(Seasonal Liqueurs) $20.00 -$39.95
(Cocktail Essentials)
$20.00+
                                   (Tequila) $36.95 - +$99.95</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</si>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</sst>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38"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b/>
      <sz val="11"/>
      <color rgb="FFFF0000"/>
      <name val="Calibri"/>
      <family val="2"/>
      <scheme val="minor"/>
    </font>
    <font>
      <sz val="11"/>
      <color rgb="FF000000"/>
      <name val="Calibri"/>
      <family val="2"/>
    </font>
    <font>
      <sz val="11"/>
      <color rgb="FF006100"/>
      <name val="Calibri"/>
      <family val="2"/>
    </font>
    <font>
      <sz val="11"/>
      <name val="Calibri"/>
      <family val="2"/>
      <scheme val="minor"/>
    </font>
    <font>
      <strike/>
      <sz val="11"/>
      <name val="Calibri"/>
      <family val="2"/>
      <scheme val="minor"/>
    </font>
    <font>
      <b/>
      <i/>
      <sz val="20"/>
      <color theme="1"/>
      <name val="Calibri"/>
      <family val="2"/>
      <scheme val="minor"/>
    </font>
    <font>
      <b/>
      <sz val="18"/>
      <color rgb="FFFF0000"/>
      <name val="Calibri"/>
      <family val="2"/>
      <scheme val="minor"/>
    </font>
    <font>
      <b/>
      <sz val="11"/>
      <color rgb="FF000000"/>
      <name val="Calibri"/>
      <family val="2"/>
    </font>
    <font>
      <sz val="11"/>
      <color theme="1"/>
      <name val="Calibri"/>
      <family val="2"/>
    </font>
    <font>
      <sz val="11"/>
      <color rgb="FFFF0000"/>
      <name val="Calibri"/>
      <family val="2"/>
    </font>
    <font>
      <sz val="11"/>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FFFFFF"/>
        <bgColor indexed="64"/>
      </patternFill>
    </fill>
    <fill>
      <patternFill patternType="solid">
        <fgColor theme="5"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Alignment="1">
      <alignment horizontal="center" vertical="center"/>
    </xf>
    <xf numFmtId="0" fontId="1" fillId="0" borderId="2" xfId="0" applyFont="1" applyBorder="1" applyAlignment="1">
      <alignment horizontal="center" vertical="center"/>
    </xf>
    <xf numFmtId="15" fontId="3" fillId="0" borderId="2" xfId="0" applyNumberFormat="1" applyFont="1" applyBorder="1" applyAlignment="1">
      <alignment horizontal="center" vertical="center"/>
    </xf>
    <xf numFmtId="15" fontId="1" fillId="0" borderId="2" xfId="0" applyNumberFormat="1"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16" fontId="1" fillId="0" borderId="2" xfId="0" applyNumberFormat="1" applyFont="1" applyBorder="1" applyAlignment="1">
      <alignment horizontal="center" vertical="center"/>
    </xf>
    <xf numFmtId="15" fontId="1" fillId="0" borderId="0" xfId="0" applyNumberFormat="1" applyFont="1" applyAlignment="1">
      <alignment horizontal="center" vertical="center"/>
    </xf>
    <xf numFmtId="0" fontId="2"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3"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Alignment="1">
      <alignment vertical="center"/>
    </xf>
    <xf numFmtId="0" fontId="0" fillId="0" borderId="0" xfId="0"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19" fillId="0" borderId="9" xfId="0" applyFont="1" applyBorder="1"/>
    <xf numFmtId="0" fontId="0" fillId="0" borderId="9" xfId="0" applyBorder="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8" borderId="8" xfId="0"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ill="1" applyBorder="1" applyAlignment="1">
      <alignment vertical="center" wrapText="1"/>
    </xf>
    <xf numFmtId="15" fontId="0" fillId="8" borderId="8" xfId="0" applyNumberFormat="1" applyFill="1" applyBorder="1" applyAlignment="1">
      <alignment vertical="center" wrapText="1"/>
    </xf>
    <xf numFmtId="0" fontId="0" fillId="8" borderId="2" xfId="0" applyFill="1" applyBorder="1" applyAlignment="1">
      <alignment horizontal="center" vertical="center" wrapText="1"/>
    </xf>
    <xf numFmtId="15" fontId="0" fillId="2" borderId="2" xfId="0" applyNumberForma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164" fontId="1" fillId="0" borderId="2" xfId="0" applyNumberFormat="1" applyFont="1" applyBorder="1" applyAlignment="1">
      <alignment horizontal="center" vertical="center" wrapText="1"/>
    </xf>
    <xf numFmtId="0" fontId="0" fillId="0" borderId="0" xfId="0" applyAlignment="1">
      <alignment horizontal="center"/>
    </xf>
    <xf numFmtId="0" fontId="1" fillId="9" borderId="2" xfId="0" applyFont="1" applyFill="1" applyBorder="1" applyAlignment="1">
      <alignment horizontal="center" vertical="center" wrapText="1"/>
    </xf>
    <xf numFmtId="0" fontId="28" fillId="10" borderId="8" xfId="0" applyFont="1" applyFill="1" applyBorder="1" applyAlignment="1">
      <alignment wrapText="1"/>
    </xf>
    <xf numFmtId="0" fontId="28" fillId="0" borderId="14" xfId="0" applyFont="1" applyBorder="1" applyAlignment="1">
      <alignment wrapText="1"/>
    </xf>
    <xf numFmtId="0" fontId="29" fillId="0" borderId="14" xfId="0" applyFont="1" applyBorder="1" applyAlignment="1">
      <alignment wrapText="1"/>
    </xf>
    <xf numFmtId="15" fontId="0" fillId="0" borderId="0" xfId="0" applyNumberFormat="1"/>
    <xf numFmtId="0" fontId="28" fillId="0" borderId="14" xfId="0" applyFont="1" applyBorder="1" applyAlignment="1">
      <alignment vertical="center" wrapText="1"/>
    </xf>
    <xf numFmtId="0" fontId="30" fillId="0" borderId="8" xfId="0" applyFont="1" applyBorder="1" applyAlignment="1">
      <alignment vertical="center" wrapText="1"/>
    </xf>
    <xf numFmtId="0" fontId="30" fillId="7" borderId="8" xfId="0" applyFont="1" applyFill="1" applyBorder="1" applyAlignment="1">
      <alignment vertical="center" wrapText="1"/>
    </xf>
    <xf numFmtId="0" fontId="30" fillId="0" borderId="8" xfId="0" applyFont="1" applyBorder="1" applyAlignment="1">
      <alignment horizontal="center" vertical="center" wrapText="1"/>
    </xf>
    <xf numFmtId="0" fontId="30" fillId="0" borderId="8" xfId="0" applyFont="1" applyBorder="1" applyAlignment="1">
      <alignment horizontal="left" vertical="center" wrapText="1"/>
    </xf>
    <xf numFmtId="164" fontId="0" fillId="0" borderId="8" xfId="0" applyNumberFormat="1" applyBorder="1" applyAlignment="1">
      <alignment horizontal="center" vertical="center" wrapText="1"/>
    </xf>
    <xf numFmtId="15" fontId="28" fillId="0" borderId="3" xfId="0" applyNumberFormat="1" applyFont="1" applyBorder="1" applyAlignment="1">
      <alignment horizontal="right" vertical="center" wrapText="1"/>
    </xf>
    <xf numFmtId="15" fontId="28" fillId="0" borderId="14" xfId="0" applyNumberFormat="1" applyFont="1" applyBorder="1" applyAlignment="1">
      <alignment horizontal="right" vertical="center" wrapText="1"/>
    </xf>
    <xf numFmtId="15" fontId="0" fillId="13" borderId="2" xfId="0" applyNumberFormat="1" applyFill="1" applyBorder="1" applyAlignment="1">
      <alignment vertical="center" wrapText="1"/>
    </xf>
    <xf numFmtId="0" fontId="0" fillId="13" borderId="2" xfId="0" applyFill="1" applyBorder="1" applyAlignment="1">
      <alignment horizontal="center" vertical="center" wrapText="1"/>
    </xf>
    <xf numFmtId="15" fontId="0" fillId="4" borderId="2" xfId="0" applyNumberForma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13" borderId="2" xfId="0" applyFill="1" applyBorder="1" applyAlignment="1">
      <alignment vertical="center" wrapText="1"/>
    </xf>
    <xf numFmtId="0" fontId="1" fillId="13" borderId="2" xfId="0" applyFont="1" applyFill="1" applyBorder="1" applyAlignment="1">
      <alignment horizontal="center" vertical="center" wrapText="1"/>
    </xf>
    <xf numFmtId="0" fontId="33" fillId="0" borderId="0" xfId="0" applyFont="1"/>
    <xf numFmtId="0" fontId="0" fillId="15" borderId="2" xfId="0" applyFill="1" applyBorder="1" applyAlignment="1">
      <alignment vertical="center" wrapText="1"/>
    </xf>
    <xf numFmtId="0" fontId="1" fillId="15" borderId="2" xfId="0" applyFont="1" applyFill="1" applyBorder="1" applyAlignment="1">
      <alignment horizontal="center" vertical="center" wrapText="1"/>
    </xf>
    <xf numFmtId="0" fontId="0" fillId="0" borderId="2" xfId="0" applyBorder="1" applyAlignment="1">
      <alignment horizontal="left" vertical="center" wrapText="1"/>
    </xf>
    <xf numFmtId="0" fontId="19" fillId="4" borderId="13" xfId="0" applyFont="1" applyFill="1" applyBorder="1" applyAlignment="1">
      <alignment horizontal="center" vertical="top" wrapText="1"/>
    </xf>
    <xf numFmtId="0" fontId="0" fillId="0" borderId="2" xfId="0" applyBorder="1" applyAlignment="1">
      <alignment vertical="top" wrapText="1"/>
    </xf>
    <xf numFmtId="0" fontId="0" fillId="13" borderId="2" xfId="0" applyFill="1" applyBorder="1" applyAlignment="1">
      <alignment vertical="top" wrapText="1"/>
    </xf>
    <xf numFmtId="0" fontId="0" fillId="15" borderId="2" xfId="0" applyFill="1" applyBorder="1" applyAlignment="1">
      <alignment horizontal="left" vertical="top" wrapText="1"/>
    </xf>
    <xf numFmtId="0" fontId="0" fillId="15" borderId="2" xfId="0" applyFill="1" applyBorder="1" applyAlignment="1">
      <alignment horizontal="center" vertical="center" wrapText="1"/>
    </xf>
    <xf numFmtId="0" fontId="0" fillId="15" borderId="2" xfId="0" applyFill="1" applyBorder="1" applyAlignment="1">
      <alignment horizontal="left" wrapText="1"/>
    </xf>
    <xf numFmtId="15" fontId="0" fillId="15" borderId="2" xfId="0" applyNumberFormat="1" applyFill="1" applyBorder="1" applyAlignment="1">
      <alignment vertical="center" wrapText="1"/>
    </xf>
    <xf numFmtId="0" fontId="0" fillId="7" borderId="2" xfId="0" applyFill="1" applyBorder="1" applyAlignment="1">
      <alignment vertical="center" wrapText="1"/>
    </xf>
    <xf numFmtId="0" fontId="0" fillId="14" borderId="2" xfId="0" applyFill="1" applyBorder="1" applyAlignment="1">
      <alignment vertical="center" wrapText="1"/>
    </xf>
    <xf numFmtId="0" fontId="0" fillId="13" borderId="8" xfId="0" applyFill="1" applyBorder="1" applyAlignment="1">
      <alignment vertical="center" wrapText="1"/>
    </xf>
    <xf numFmtId="0" fontId="0" fillId="14" borderId="2"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8" xfId="0" applyFill="1" applyBorder="1" applyAlignment="1">
      <alignment vertical="top" wrapText="1"/>
    </xf>
    <xf numFmtId="15" fontId="30" fillId="13" borderId="2" xfId="0" applyNumberFormat="1" applyFont="1" applyFill="1" applyBorder="1" applyAlignment="1">
      <alignment vertical="center" wrapText="1"/>
    </xf>
    <xf numFmtId="0" fontId="28" fillId="0" borderId="2" xfId="0" applyFont="1" applyBorder="1" applyAlignment="1">
      <alignment vertical="center" wrapText="1"/>
    </xf>
    <xf numFmtId="0" fontId="25" fillId="0" borderId="2" xfId="0" applyFont="1" applyBorder="1" applyAlignment="1">
      <alignment horizontal="center" vertical="center" wrapText="1"/>
    </xf>
    <xf numFmtId="0" fontId="28" fillId="0" borderId="14" xfId="0" applyFont="1" applyBorder="1" applyAlignment="1">
      <alignment horizontal="center" vertical="center" wrapText="1"/>
    </xf>
    <xf numFmtId="0" fontId="28" fillId="15" borderId="2" xfId="0" applyFont="1" applyFill="1" applyBorder="1" applyAlignment="1">
      <alignment horizontal="left" vertical="top" wrapText="1"/>
    </xf>
    <xf numFmtId="0" fontId="35" fillId="13" borderId="8" xfId="0" applyFont="1" applyFill="1" applyBorder="1" applyAlignment="1">
      <alignment vertical="center" wrapText="1"/>
    </xf>
    <xf numFmtId="0" fontId="0" fillId="0" borderId="0" xfId="0" applyAlignment="1">
      <alignment vertical="center" wrapText="1"/>
    </xf>
    <xf numFmtId="0" fontId="0" fillId="14" borderId="8" xfId="0" applyFill="1" applyBorder="1" applyAlignment="1">
      <alignment vertical="center" wrapText="1"/>
    </xf>
    <xf numFmtId="0" fontId="0" fillId="14" borderId="8" xfId="0" applyFill="1" applyBorder="1" applyAlignment="1">
      <alignment horizontal="center" vertical="center" wrapText="1"/>
    </xf>
    <xf numFmtId="164" fontId="0" fillId="14" borderId="8" xfId="0" applyNumberFormat="1" applyFill="1" applyBorder="1" applyAlignment="1">
      <alignment horizontal="center" vertical="center" wrapText="1"/>
    </xf>
    <xf numFmtId="0" fontId="0" fillId="13" borderId="0" xfId="0" applyFill="1"/>
    <xf numFmtId="164" fontId="0" fillId="0" borderId="2" xfId="0" applyNumberFormat="1" applyBorder="1" applyAlignment="1">
      <alignment horizontal="center" vertical="center" wrapText="1"/>
    </xf>
    <xf numFmtId="0" fontId="0" fillId="13" borderId="2" xfId="0" applyFill="1" applyBorder="1" applyAlignment="1">
      <alignment horizontal="left" vertical="top" wrapText="1"/>
    </xf>
    <xf numFmtId="0" fontId="1" fillId="14" borderId="2" xfId="0" applyFont="1" applyFill="1" applyBorder="1" applyAlignment="1">
      <alignment horizontal="center" vertical="center" wrapText="1"/>
    </xf>
    <xf numFmtId="0" fontId="30" fillId="13" borderId="2" xfId="0" applyFont="1" applyFill="1" applyBorder="1" applyAlignment="1">
      <alignment vertical="top" wrapText="1"/>
    </xf>
    <xf numFmtId="0" fontId="28" fillId="14" borderId="2" xfId="0" applyFont="1" applyFill="1" applyBorder="1" applyAlignment="1">
      <alignment vertical="center" wrapText="1"/>
    </xf>
    <xf numFmtId="0" fontId="28" fillId="14" borderId="8" xfId="0" applyFont="1" applyFill="1" applyBorder="1" applyAlignment="1">
      <alignment vertical="center" wrapText="1"/>
    </xf>
    <xf numFmtId="164" fontId="0" fillId="13" borderId="2" xfId="0" applyNumberFormat="1" applyFill="1" applyBorder="1" applyAlignment="1">
      <alignment horizontal="center" vertical="center" wrapText="1"/>
    </xf>
    <xf numFmtId="0" fontId="0" fillId="0" borderId="2" xfId="0" applyBorder="1" applyAlignment="1">
      <alignment horizontal="left" vertical="top" wrapText="1"/>
    </xf>
    <xf numFmtId="0" fontId="0" fillId="13" borderId="8" xfId="0" applyFill="1" applyBorder="1" applyAlignment="1">
      <alignment horizontal="left" vertical="center" wrapText="1"/>
    </xf>
    <xf numFmtId="0" fontId="0" fillId="13" borderId="2" xfId="0" applyFill="1" applyBorder="1" applyAlignment="1">
      <alignment horizontal="left" vertical="center" wrapText="1"/>
    </xf>
    <xf numFmtId="0" fontId="0" fillId="16" borderId="2" xfId="0" applyFill="1" applyBorder="1" applyAlignment="1">
      <alignment vertical="center" wrapText="1"/>
    </xf>
    <xf numFmtId="0" fontId="0" fillId="16" borderId="8" xfId="0" applyFill="1" applyBorder="1" applyAlignment="1">
      <alignment vertical="center" wrapText="1"/>
    </xf>
    <xf numFmtId="0" fontId="1" fillId="16" borderId="2" xfId="0" applyFont="1" applyFill="1" applyBorder="1" applyAlignment="1">
      <alignment horizontal="center" vertical="center" wrapText="1"/>
    </xf>
    <xf numFmtId="0" fontId="0" fillId="16" borderId="8" xfId="0" applyFill="1" applyBorder="1" applyAlignment="1">
      <alignment horizontal="center" vertical="center" wrapText="1"/>
    </xf>
    <xf numFmtId="0" fontId="0" fillId="16" borderId="8" xfId="0" applyFill="1" applyBorder="1" applyAlignment="1">
      <alignment vertical="top" wrapText="1"/>
    </xf>
    <xf numFmtId="15" fontId="0" fillId="16" borderId="2" xfId="0" applyNumberFormat="1" applyFill="1" applyBorder="1" applyAlignment="1">
      <alignment vertical="center" wrapText="1"/>
    </xf>
    <xf numFmtId="0" fontId="0" fillId="16" borderId="2" xfId="0" applyFill="1" applyBorder="1" applyAlignment="1">
      <alignment horizontal="center" vertical="center" wrapText="1"/>
    </xf>
    <xf numFmtId="0" fontId="0" fillId="16" borderId="2" xfId="0" applyFill="1" applyBorder="1" applyAlignment="1">
      <alignment horizontal="left" vertical="center" wrapText="1"/>
    </xf>
    <xf numFmtId="0" fontId="0" fillId="16" borderId="2" xfId="0" applyFill="1" applyBorder="1" applyAlignment="1">
      <alignment vertical="top" wrapText="1"/>
    </xf>
    <xf numFmtId="0" fontId="37" fillId="0" borderId="0" xfId="0" applyFont="1"/>
    <xf numFmtId="0" fontId="28" fillId="13" borderId="2" xfId="0" applyFont="1" applyFill="1" applyBorder="1"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32" fillId="11" borderId="17" xfId="0" applyFont="1" applyFill="1" applyBorder="1" applyAlignment="1">
      <alignment horizontal="center"/>
    </xf>
    <xf numFmtId="0" fontId="32" fillId="11" borderId="18" xfId="0" applyFont="1" applyFill="1" applyBorder="1" applyAlignment="1">
      <alignment horizontal="center"/>
    </xf>
    <xf numFmtId="0" fontId="32" fillId="11" borderId="1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ocumenttasks/documenttask1.xml><?xml version="1.0" encoding="utf-8"?>
<Tasks xmlns="http://schemas.microsoft.com/office/tasks/2019/documenttasks">
  <Task id="{FAE6ED49-BC75-4611-BBFB-A919E6BD1DDD}">
    <Anchor>
      <Comment id="{D8941EA6-B5F6-47F2-B8D4-3D00BCE07C4D}"/>
    </Anchor>
    <History>
      <Event time="2022-12-13T13:40:13.72" id="{D4A4DEB7-3362-45BA-AB91-A059748EACAF}">
        <Attribution userId="S::stacee.roth@lcbo.com::bd39191d-5d0d-4bf3-9c65-79312fe4f3b5" userName="Roth, Stacee" userProvider="AD"/>
        <Anchor>
          <Comment id="{D8941EA6-B5F6-47F2-B8D4-3D00BCE07C4D}"/>
        </Anchor>
        <Create/>
      </Event>
      <Event time="2022-12-13T13:40:13.72" id="{1127EFBF-8BE3-451C-89AB-0C55D7DF4836}">
        <Attribution userId="S::stacee.roth@lcbo.com::bd39191d-5d0d-4bf3-9c65-79312fe4f3b5" userName="Roth, Stacee" userProvider="AD"/>
        <Anchor>
          <Comment id="{D8941EA6-B5F6-47F2-B8D4-3D00BCE07C4D}"/>
        </Anchor>
        <Assign userId="S::paul.farrell@lcbo.com::6453f123-1dee-4860-8ded-7a0ee0b57d07" userName="Farrell, Paul" userProvider="AD"/>
      </Event>
      <Event time="2022-12-13T13:40:13.72" id="{27925FF9-E2CA-4831-9B73-9EB2592ED6BB}">
        <Attribution userId="S::stacee.roth@lcbo.com::bd39191d-5d0d-4bf3-9c65-79312fe4f3b5" userName="Roth, Stacee" userProvider="AD"/>
        <Anchor>
          <Comment id="{D8941EA6-B5F6-47F2-B8D4-3D00BCE07C4D}"/>
        </Anchor>
        <SetTitle title="@Farrell, Paul can you add the max # submissions"/>
      </Event>
    </History>
  </Task>
  <Task id="{26D6528A-8B73-4F6B-973A-E5581C022C2E}">
    <Anchor>
      <Comment id="{BB534B4E-4893-4ADD-9BED-F2F4C3321527}"/>
    </Anchor>
    <History>
      <Event time="2022-12-13T13:50:13.37" id="{C31CFA5F-027A-4003-8FC4-B3BBDC5907E0}">
        <Attribution userId="S::stacee.roth@lcbo.com::bd39191d-5d0d-4bf3-9c65-79312fe4f3b5" userName="Roth, Stacee" userProvider="AD"/>
        <Anchor>
          <Comment id="{BB534B4E-4893-4ADD-9BED-F2F4C3321527}"/>
        </Anchor>
        <Create/>
      </Event>
      <Event time="2022-12-13T13:50:13.37" id="{57323012-9144-4F6B-BE49-0CEED7BA0A13}">
        <Attribution userId="S::stacee.roth@lcbo.com::bd39191d-5d0d-4bf3-9c65-79312fe4f3b5" userName="Roth, Stacee" userProvider="AD"/>
        <Anchor>
          <Comment id="{BB534B4E-4893-4ADD-9BED-F2F4C3321527}"/>
        </Anchor>
        <Assign userId="S::paul.farrell@lcbo.com::6453f123-1dee-4860-8ded-7a0ee0b57d07" userName="Farrell, Paul" userProvider="AD"/>
      </Event>
      <Event time="2022-12-13T13:50:13.37" id="{640656B8-8123-4E06-AAAC-A8D2898F8971}">
        <Attribution userId="S::stacee.roth@lcbo.com::bd39191d-5d0d-4bf3-9c65-79312fe4f3b5" userName="Roth, Stacee" userProvider="AD"/>
        <Anchor>
          <Comment id="{BB534B4E-4893-4ADD-9BED-F2F4C3321527}"/>
        </Anchor>
        <SetTitle title="@Farrell, Paul can we start price higher than floor?"/>
      </Event>
    </History>
  </Task>
  <Task id="{594618A3-68B2-4AF6-AE3C-566B8C0FA0DE}">
    <Anchor>
      <Comment id="{3BA11609-A41E-4809-8CDF-7CBCF63EB984}"/>
    </Anchor>
    <History>
      <Event time="2022-12-13T13:39:47.40" id="{27A49C67-35C8-450D-9622-8102E659994C}">
        <Attribution userId="S::stacee.roth@lcbo.com::bd39191d-5d0d-4bf3-9c65-79312fe4f3b5" userName="Roth, Stacee" userProvider="AD"/>
        <Anchor>
          <Comment id="{3BA11609-A41E-4809-8CDF-7CBCF63EB984}"/>
        </Anchor>
        <Create/>
      </Event>
      <Event time="2022-12-13T13:39:47.40" id="{94600A2B-BCB6-4875-8496-C9DC80BDB802}">
        <Attribution userId="S::stacee.roth@lcbo.com::bd39191d-5d0d-4bf3-9c65-79312fe4f3b5" userName="Roth, Stacee" userProvider="AD"/>
        <Anchor>
          <Comment id="{3BA11609-A41E-4809-8CDF-7CBCF63EB984}"/>
        </Anchor>
        <Assign userId="S::paul.farrell@lcbo.com::6453f123-1dee-4860-8ded-7a0ee0b57d07" userName="Farrell, Paul" userProvider="AD"/>
      </Event>
      <Event time="2022-12-13T13:39:47.40" id="{E8E39A44-F8D1-4F8B-8C9C-18CA31894D42}">
        <Attribution userId="S::stacee.roth@lcbo.com::bd39191d-5d0d-4bf3-9c65-79312fe4f3b5" userName="Roth, Stacee" userProvider="AD"/>
        <Anchor>
          <Comment id="{3BA11609-A41E-4809-8CDF-7CBCF63EB984}"/>
        </Anchor>
        <SetTitle title="@Farrell, Paul can you add the max # submissions"/>
      </Event>
    </History>
  </Task>
</Tasks>
</file>

<file path=xl/persons/person.xml><?xml version="1.0" encoding="utf-8"?>
<personList xmlns="http://schemas.microsoft.com/office/spreadsheetml/2018/threadedcomments" xmlns:x="http://schemas.openxmlformats.org/spreadsheetml/2006/main">
  <person displayName="Farrell, Paul" id="{A53C9FFA-6879-456D-A4B4-F9F9C53A46D1}" userId="paul.farrell@lcbo.com" providerId="PeoplePicker"/>
  <person displayName="Bailey, Alanna" id="{87C911DF-CBD5-4A20-8E09-359A1261E7D3}" userId="alanna.bailey@lcbo.com" providerId="PeoplePicker"/>
  <person displayName="Dillas, Jeryca" id="{9B29CC5A-1C90-4EED-BCC3-B9A1ED5BEC5C}" userId="jeryca.dillas@lcbo.com" providerId="PeoplePicker"/>
  <person displayName="Roth, Stacee" id="{450C71C5-64F6-4D9A-AFBB-8FCBF9D52D1C}" userId="S::stacee.roth@lcbo.com::bd39191d-5d0d-4bf3-9c65-79312fe4f3b5" providerId="AD"/>
  <person displayName="Bailey, Alanna" id="{D32A9623-9E50-4AEB-AD34-732B51165B74}" userId="S::alanna.bailey@lcbo.com::342e5ef8-6dc1-4900-82db-fcd53c4415bb" providerId="AD"/>
  <person displayName="Dillas, Jeryca" id="{06459311-FDDC-4B13-9FA6-84B5CE9C1DEE}" userId="S::jeryca.dillas@lcbo.com::e0a25190-8749-44f4-8871-030cc2d1b7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8" dT="2022-12-13T13:39:47.54" personId="{450C71C5-64F6-4D9A-AFBB-8FCBF9D52D1C}" id="{3BA11609-A41E-4809-8CDF-7CBCF63EB984}">
    <text>@Farrell, Paul can you add the max # submissions</text>
    <mentions>
      <mention mentionpersonId="{A53C9FFA-6879-456D-A4B4-F9F9C53A46D1}" mentionId="{90918396-B296-445A-B45D-E187FEF3DBCF}" startIndex="0" length="14"/>
    </mentions>
  </threadedComment>
  <threadedComment ref="K19" dT="2022-12-13T13:40:13.79" personId="{450C71C5-64F6-4D9A-AFBB-8FCBF9D52D1C}" id="{D8941EA6-B5F6-47F2-B8D4-3D00BCE07C4D}">
    <text>@Farrell, Paul  can you add the max # submissions</text>
    <mentions>
      <mention mentionpersonId="{A53C9FFA-6879-456D-A4B4-F9F9C53A46D1}" mentionId="{D937EADE-C6D7-4446-ABAA-47DC63CE4BB9}" startIndex="0" length="14"/>
    </mentions>
  </threadedComment>
  <threadedComment ref="E21" dT="2022-12-19T17:09:19.09" personId="{D32A9623-9E50-4AEB-AD34-732B51165B74}" id="{69C21F64-7A54-4FA9-A73F-00F8D2B6CDE9}">
    <text>@Dillas, Jeryca should we say $30.75+? Really we won't be buying anything standard</text>
    <mentions>
      <mention mentionpersonId="{9B29CC5A-1C90-4EED-BCC3-B9A1ED5BEC5C}" mentionId="{91AAAEF3-8F73-4EA2-B42B-BA97CC0D44FD}" startIndex="0" length="15"/>
    </mentions>
  </threadedComment>
  <threadedComment ref="F22" dT="2022-12-19T17:10:33.85" personId="{D32A9623-9E50-4AEB-AD34-732B51165B74}" id="{C53C6524-1273-4400-8D4F-78C9DB041D52}">
    <text>@Dillas, Jeryca i feel like some of the trend examples can be 'refreshed' also shoudl we remove no alc?</text>
    <mentions>
      <mention mentionpersonId="{9B29CC5A-1C90-4EED-BCC3-B9A1ED5BEC5C}" mentionId="{DD582ECE-F5BE-4352-B9DA-0CD3F2672445}" startIndex="0" length="15"/>
    </mentions>
  </threadedComment>
  <threadedComment ref="F22" dT="2022-12-19T18:46:16.88" personId="{06459311-FDDC-4B13-9FA6-84B5CE9C1DEE}" id="{E2EFF275-867D-42D1-A53D-7F2C818D019B}" parentId="{C53C6524-1273-4400-8D4F-78C9DB041D52}">
    <text>@Bailey, Alanna updated!</text>
    <mentions>
      <mention mentionpersonId="{87C911DF-CBD5-4A20-8E09-359A1261E7D3}" mentionId="{C74FB883-09A9-43A6-83AD-EFDBD71D9B63}" startIndex="0" length="15"/>
    </mentions>
  </threadedComment>
  <threadedComment ref="E36" dT="2022-12-13T13:50:13.47" personId="{450C71C5-64F6-4D9A-AFBB-8FCBF9D52D1C}" id="{BB534B4E-4893-4ADD-9BED-F2F4C3321527}">
    <text>@Farrell, Paul can we start price higher than floor?</text>
    <mentions>
      <mention mentionpersonId="{A53C9FFA-6879-456D-A4B4-F9F9C53A46D1}" mentionId="{3D58B3BF-01A8-46E7-92EC-5A0145BE7351}" startIndex="0" length="14"/>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zoomScale="60" zoomScaleNormal="60" workbookViewId="0">
      <pane xSplit="3" ySplit="3" topLeftCell="D10" activePane="bottomRight" state="frozen"/>
      <selection pane="topRight" activeCell="D1" sqref="D1"/>
      <selection pane="bottomLeft" activeCell="A4" sqref="A4"/>
      <selection pane="bottomRight" activeCell="E7" sqref="E7"/>
    </sheetView>
  </sheetViews>
  <sheetFormatPr defaultColWidth="9.453125" defaultRowHeight="13" x14ac:dyDescent="0.35"/>
  <cols>
    <col min="1" max="1" width="12.453125" style="4" customWidth="1"/>
    <col min="2" max="2" width="20.453125" style="6" customWidth="1"/>
    <col min="3" max="3" width="28" style="5"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54296875" style="2" customWidth="1"/>
    <col min="12" max="12" width="15.453125" style="2" customWidth="1"/>
    <col min="13" max="13" width="20" style="2" customWidth="1"/>
    <col min="14" max="14" width="26.453125" style="1" customWidth="1"/>
    <col min="15" max="15" width="9.453125" style="1"/>
    <col min="16" max="16" width="10.54296875" style="1" bestFit="1" customWidth="1"/>
    <col min="17" max="16384" width="9.453125" style="1"/>
  </cols>
  <sheetData>
    <row r="1" spans="1:15" x14ac:dyDescent="0.35">
      <c r="H1" s="2">
        <f>H6-G6</f>
        <v>7</v>
      </c>
      <c r="I1" s="2">
        <f>I6-H6</f>
        <v>21</v>
      </c>
      <c r="J1" s="2">
        <f>J6-I6</f>
        <v>6</v>
      </c>
    </row>
    <row r="2" spans="1:15" ht="13.5" thickBot="1" x14ac:dyDescent="0.4">
      <c r="A2" s="184"/>
      <c r="B2" s="185"/>
      <c r="C2" s="184"/>
      <c r="D2" s="184"/>
      <c r="E2" s="186"/>
      <c r="F2" s="186"/>
      <c r="G2" s="186"/>
      <c r="H2" s="186"/>
      <c r="I2" s="186"/>
      <c r="J2" s="186"/>
    </row>
    <row r="3" spans="1:15" s="35" customFormat="1" ht="57.25" customHeight="1" x14ac:dyDescent="0.35">
      <c r="A3" s="39" t="s">
        <v>0</v>
      </c>
      <c r="B3" s="37" t="s">
        <v>1</v>
      </c>
      <c r="C3" s="37" t="s">
        <v>2</v>
      </c>
      <c r="D3" s="37" t="s">
        <v>3</v>
      </c>
      <c r="E3" s="37" t="s">
        <v>4</v>
      </c>
      <c r="F3" s="37" t="s">
        <v>5</v>
      </c>
      <c r="G3" s="38" t="s">
        <v>6</v>
      </c>
      <c r="H3" s="38" t="s">
        <v>7</v>
      </c>
      <c r="I3" s="38" t="s">
        <v>8</v>
      </c>
      <c r="J3" s="38" t="s">
        <v>9</v>
      </c>
      <c r="K3" s="37" t="s">
        <v>10</v>
      </c>
      <c r="L3" s="37" t="s">
        <v>11</v>
      </c>
      <c r="M3" s="36" t="s">
        <v>12</v>
      </c>
      <c r="N3" s="35" t="s">
        <v>13</v>
      </c>
    </row>
    <row r="4" spans="1:15" s="35" customFormat="1" ht="78" x14ac:dyDescent="0.35">
      <c r="A4" s="16" t="s">
        <v>14</v>
      </c>
      <c r="B4" s="15"/>
      <c r="C4" s="14" t="s">
        <v>15</v>
      </c>
      <c r="D4" s="13" t="s">
        <v>16</v>
      </c>
      <c r="E4" s="13" t="s">
        <v>17</v>
      </c>
      <c r="F4" s="12" t="s">
        <v>18</v>
      </c>
      <c r="G4" s="34">
        <v>42825</v>
      </c>
      <c r="H4" s="34">
        <v>42825</v>
      </c>
      <c r="I4" s="34">
        <v>42825</v>
      </c>
      <c r="J4" s="34">
        <v>42825</v>
      </c>
      <c r="K4" s="34">
        <v>42846</v>
      </c>
      <c r="L4" s="15"/>
      <c r="M4" s="16"/>
    </row>
    <row r="5" spans="1:15" s="35" customFormat="1" ht="130.4" customHeight="1" x14ac:dyDescent="0.35">
      <c r="A5" s="16" t="s">
        <v>14</v>
      </c>
      <c r="B5" s="15"/>
      <c r="C5" s="14" t="s">
        <v>19</v>
      </c>
      <c r="D5" s="13" t="s">
        <v>20</v>
      </c>
      <c r="E5" s="13" t="s">
        <v>21</v>
      </c>
      <c r="F5" s="12" t="s">
        <v>22</v>
      </c>
      <c r="G5" s="34">
        <v>42769</v>
      </c>
      <c r="H5" s="34">
        <v>42776</v>
      </c>
      <c r="I5" s="34">
        <v>42797</v>
      </c>
      <c r="J5" s="34">
        <v>42803</v>
      </c>
      <c r="K5" s="34">
        <v>42831</v>
      </c>
      <c r="L5" s="15"/>
      <c r="M5" s="16"/>
    </row>
    <row r="6" spans="1:15" ht="91" x14ac:dyDescent="0.35">
      <c r="A6" s="16" t="s">
        <v>23</v>
      </c>
      <c r="B6" s="15"/>
      <c r="C6" s="14" t="s">
        <v>24</v>
      </c>
      <c r="D6" s="13" t="s">
        <v>16</v>
      </c>
      <c r="E6" s="21" t="s">
        <v>25</v>
      </c>
      <c r="F6" s="12" t="s">
        <v>26</v>
      </c>
      <c r="G6" s="34">
        <f t="shared" ref="G6:G14" si="0">H6-7</f>
        <v>42776</v>
      </c>
      <c r="H6" s="34">
        <f t="shared" ref="H6:H19" si="1">I6-21</f>
        <v>42783</v>
      </c>
      <c r="I6" s="34">
        <f t="shared" ref="I6:I19" si="2">J6-6</f>
        <v>42804</v>
      </c>
      <c r="J6" s="34">
        <v>42810</v>
      </c>
      <c r="K6" s="34">
        <f>J6+14</f>
        <v>42824</v>
      </c>
      <c r="L6" s="9"/>
      <c r="M6" s="9"/>
    </row>
    <row r="7" spans="1:15" ht="75.25" customHeight="1" x14ac:dyDescent="0.35">
      <c r="A7" s="16"/>
      <c r="B7" s="15"/>
      <c r="C7" s="14"/>
      <c r="D7" s="13"/>
      <c r="E7" s="13"/>
      <c r="F7" s="12"/>
      <c r="G7" s="34">
        <f t="shared" si="0"/>
        <v>42783</v>
      </c>
      <c r="H7" s="34">
        <f t="shared" si="1"/>
        <v>42790</v>
      </c>
      <c r="I7" s="34">
        <f t="shared" si="2"/>
        <v>42811</v>
      </c>
      <c r="J7" s="34">
        <v>42817</v>
      </c>
      <c r="K7" s="34"/>
      <c r="L7" s="9"/>
      <c r="M7" s="9"/>
    </row>
    <row r="8" spans="1:15" s="5" customFormat="1" ht="65" x14ac:dyDescent="0.35">
      <c r="A8" s="16" t="s">
        <v>27</v>
      </c>
      <c r="B8" s="33"/>
      <c r="C8" s="14" t="s">
        <v>28</v>
      </c>
      <c r="D8" s="13" t="s">
        <v>16</v>
      </c>
      <c r="E8" s="13" t="s">
        <v>29</v>
      </c>
      <c r="F8" s="14" t="s">
        <v>30</v>
      </c>
      <c r="G8" s="11">
        <f t="shared" si="0"/>
        <v>43168</v>
      </c>
      <c r="H8" s="11">
        <f t="shared" si="1"/>
        <v>43175</v>
      </c>
      <c r="I8" s="11">
        <f t="shared" si="2"/>
        <v>43196</v>
      </c>
      <c r="J8" s="11">
        <v>43202</v>
      </c>
      <c r="K8" s="11"/>
      <c r="L8" s="9"/>
      <c r="M8" s="9"/>
    </row>
    <row r="9" spans="1:15" ht="39" x14ac:dyDescent="0.35">
      <c r="A9" s="16" t="s">
        <v>31</v>
      </c>
      <c r="B9" s="15"/>
      <c r="C9" s="14" t="s">
        <v>32</v>
      </c>
      <c r="D9" s="13" t="s">
        <v>20</v>
      </c>
      <c r="E9" s="13" t="s">
        <v>33</v>
      </c>
      <c r="F9" s="12" t="s">
        <v>34</v>
      </c>
      <c r="G9" s="11">
        <f t="shared" si="0"/>
        <v>43168</v>
      </c>
      <c r="H9" s="11">
        <f t="shared" si="1"/>
        <v>43175</v>
      </c>
      <c r="I9" s="11">
        <f t="shared" si="2"/>
        <v>43196</v>
      </c>
      <c r="J9" s="11">
        <v>43202</v>
      </c>
      <c r="K9" s="11"/>
      <c r="L9" s="9"/>
      <c r="M9" s="9"/>
      <c r="O9" s="25"/>
    </row>
    <row r="10" spans="1:15" ht="39" x14ac:dyDescent="0.35">
      <c r="A10" s="16" t="s">
        <v>31</v>
      </c>
      <c r="B10" s="15"/>
      <c r="C10" s="14" t="s">
        <v>35</v>
      </c>
      <c r="D10" s="13" t="s">
        <v>20</v>
      </c>
      <c r="E10" s="13" t="s">
        <v>36</v>
      </c>
      <c r="F10" s="12" t="s">
        <v>37</v>
      </c>
      <c r="G10" s="11">
        <f t="shared" si="0"/>
        <v>43168</v>
      </c>
      <c r="H10" s="11">
        <f t="shared" si="1"/>
        <v>43175</v>
      </c>
      <c r="I10" s="11">
        <f t="shared" si="2"/>
        <v>43196</v>
      </c>
      <c r="J10" s="11">
        <v>43202</v>
      </c>
      <c r="K10" s="9"/>
      <c r="L10" s="9"/>
      <c r="M10" s="9"/>
      <c r="O10" s="25"/>
    </row>
    <row r="11" spans="1:15" ht="76.5" customHeight="1" x14ac:dyDescent="0.35">
      <c r="A11" s="16" t="s">
        <v>38</v>
      </c>
      <c r="B11" s="15"/>
      <c r="C11" s="14" t="s">
        <v>39</v>
      </c>
      <c r="D11" s="13" t="s">
        <v>40</v>
      </c>
      <c r="E11" s="13" t="s">
        <v>41</v>
      </c>
      <c r="F11" s="12" t="s">
        <v>42</v>
      </c>
      <c r="G11" s="11">
        <f t="shared" si="0"/>
        <v>43175</v>
      </c>
      <c r="H11" s="11">
        <f t="shared" si="1"/>
        <v>43182</v>
      </c>
      <c r="I11" s="11">
        <f t="shared" si="2"/>
        <v>43203</v>
      </c>
      <c r="J11" s="11">
        <v>43209</v>
      </c>
      <c r="K11" s="9"/>
      <c r="L11" s="9"/>
      <c r="M11" s="9"/>
      <c r="O11" s="25"/>
    </row>
    <row r="12" spans="1:15" s="5" customFormat="1" ht="54.75" customHeight="1" x14ac:dyDescent="0.35">
      <c r="A12" s="16" t="s">
        <v>31</v>
      </c>
      <c r="B12" s="15"/>
      <c r="C12" s="14" t="s">
        <v>43</v>
      </c>
      <c r="D12" s="13" t="s">
        <v>20</v>
      </c>
      <c r="E12" s="13" t="s">
        <v>17</v>
      </c>
      <c r="F12" s="14" t="s">
        <v>44</v>
      </c>
      <c r="G12" s="11">
        <f t="shared" si="0"/>
        <v>43182</v>
      </c>
      <c r="H12" s="11">
        <f t="shared" si="1"/>
        <v>43189</v>
      </c>
      <c r="I12" s="11">
        <f t="shared" si="2"/>
        <v>43210</v>
      </c>
      <c r="J12" s="11">
        <v>43216</v>
      </c>
      <c r="K12" s="9"/>
      <c r="L12" s="9"/>
      <c r="M12" s="9"/>
      <c r="O12" s="25"/>
    </row>
    <row r="13" spans="1:15" s="5" customFormat="1" ht="60.75" customHeight="1" x14ac:dyDescent="0.35">
      <c r="A13" s="16" t="s">
        <v>38</v>
      </c>
      <c r="B13" s="33"/>
      <c r="C13" s="14" t="s">
        <v>45</v>
      </c>
      <c r="D13" s="13" t="s">
        <v>46</v>
      </c>
      <c r="E13" s="13" t="s">
        <v>17</v>
      </c>
      <c r="F13" s="14" t="s">
        <v>47</v>
      </c>
      <c r="G13" s="11">
        <f t="shared" si="0"/>
        <v>43182</v>
      </c>
      <c r="H13" s="11">
        <f t="shared" si="1"/>
        <v>43189</v>
      </c>
      <c r="I13" s="11">
        <f t="shared" si="2"/>
        <v>43210</v>
      </c>
      <c r="J13" s="11">
        <v>43216</v>
      </c>
      <c r="K13" s="9"/>
      <c r="L13" s="9"/>
      <c r="M13" s="9"/>
      <c r="O13" s="25"/>
    </row>
    <row r="14" spans="1:15" s="5" customFormat="1" ht="50.15" customHeight="1" x14ac:dyDescent="0.35">
      <c r="A14" s="16" t="s">
        <v>48</v>
      </c>
      <c r="B14" s="33"/>
      <c r="C14" s="14" t="s">
        <v>49</v>
      </c>
      <c r="D14" s="13" t="s">
        <v>50</v>
      </c>
      <c r="E14" s="13" t="s">
        <v>17</v>
      </c>
      <c r="F14" s="14" t="s">
        <v>51</v>
      </c>
      <c r="G14" s="11">
        <f t="shared" si="0"/>
        <v>43182</v>
      </c>
      <c r="H14" s="11">
        <f t="shared" si="1"/>
        <v>43189</v>
      </c>
      <c r="I14" s="11">
        <f t="shared" si="2"/>
        <v>43210</v>
      </c>
      <c r="J14" s="11">
        <v>43216</v>
      </c>
      <c r="K14" s="9"/>
      <c r="L14" s="9"/>
      <c r="M14" s="9"/>
      <c r="O14" s="25"/>
    </row>
    <row r="15" spans="1:15" ht="74.25" customHeight="1" x14ac:dyDescent="0.35">
      <c r="A15" s="16" t="s">
        <v>38</v>
      </c>
      <c r="B15" s="16"/>
      <c r="C15" s="14" t="s">
        <v>52</v>
      </c>
      <c r="D15" s="13" t="s">
        <v>40</v>
      </c>
      <c r="E15" s="13" t="s">
        <v>53</v>
      </c>
      <c r="F15" s="12" t="s">
        <v>54</v>
      </c>
      <c r="G15" s="32">
        <f>H15-8</f>
        <v>43188</v>
      </c>
      <c r="H15" s="11">
        <f t="shared" si="1"/>
        <v>43196</v>
      </c>
      <c r="I15" s="11">
        <f t="shared" si="2"/>
        <v>43217</v>
      </c>
      <c r="J15" s="11">
        <v>43223</v>
      </c>
      <c r="K15" s="9"/>
      <c r="L15" s="9"/>
      <c r="M15" s="9"/>
      <c r="O15" s="25"/>
    </row>
    <row r="16" spans="1:15" ht="73.400000000000006" customHeight="1" x14ac:dyDescent="0.35">
      <c r="A16" s="16" t="s">
        <v>55</v>
      </c>
      <c r="B16" s="15"/>
      <c r="C16" s="14" t="s">
        <v>56</v>
      </c>
      <c r="D16" s="13" t="s">
        <v>20</v>
      </c>
      <c r="E16" s="13" t="s">
        <v>17</v>
      </c>
      <c r="F16" s="12" t="s">
        <v>57</v>
      </c>
      <c r="G16" s="11">
        <f>H16-7</f>
        <v>43196</v>
      </c>
      <c r="H16" s="11">
        <f t="shared" si="1"/>
        <v>43203</v>
      </c>
      <c r="I16" s="11">
        <f t="shared" si="2"/>
        <v>43224</v>
      </c>
      <c r="J16" s="11">
        <v>43230</v>
      </c>
      <c r="K16" s="9"/>
      <c r="L16" s="9"/>
      <c r="M16" s="9"/>
      <c r="O16" s="25"/>
    </row>
    <row r="17" spans="1:15" ht="81.25" customHeight="1" x14ac:dyDescent="0.35">
      <c r="A17" s="16" t="s">
        <v>55</v>
      </c>
      <c r="B17" s="15"/>
      <c r="C17" s="14" t="s">
        <v>58</v>
      </c>
      <c r="D17" s="13" t="s">
        <v>59</v>
      </c>
      <c r="E17" s="13" t="s">
        <v>17</v>
      </c>
      <c r="F17" s="12" t="s">
        <v>60</v>
      </c>
      <c r="G17" s="11">
        <f>H17-7</f>
        <v>43203</v>
      </c>
      <c r="H17" s="11">
        <f t="shared" si="1"/>
        <v>43210</v>
      </c>
      <c r="I17" s="11">
        <f t="shared" si="2"/>
        <v>43231</v>
      </c>
      <c r="J17" s="11">
        <v>43237</v>
      </c>
      <c r="K17" s="9"/>
      <c r="L17" s="9"/>
      <c r="M17" s="9"/>
      <c r="O17" s="25"/>
    </row>
    <row r="18" spans="1:15" ht="218.5" customHeight="1" x14ac:dyDescent="0.35">
      <c r="A18" s="16" t="s">
        <v>23</v>
      </c>
      <c r="B18" s="15"/>
      <c r="C18" s="14" t="s">
        <v>61</v>
      </c>
      <c r="D18" s="13" t="s">
        <v>16</v>
      </c>
      <c r="E18" s="13" t="s">
        <v>62</v>
      </c>
      <c r="F18" s="31" t="s">
        <v>63</v>
      </c>
      <c r="G18" s="11">
        <f>H18-7</f>
        <v>43210</v>
      </c>
      <c r="H18" s="11">
        <f t="shared" si="1"/>
        <v>43217</v>
      </c>
      <c r="I18" s="11">
        <f t="shared" si="2"/>
        <v>43238</v>
      </c>
      <c r="J18" s="11">
        <v>43244</v>
      </c>
      <c r="K18" s="11"/>
      <c r="L18" s="9"/>
      <c r="M18" s="9"/>
      <c r="O18" s="25"/>
    </row>
    <row r="19" spans="1:15" ht="65.25" customHeight="1" x14ac:dyDescent="0.35">
      <c r="A19" s="16" t="s">
        <v>38</v>
      </c>
      <c r="B19" s="15"/>
      <c r="C19" s="14" t="s">
        <v>64</v>
      </c>
      <c r="D19" s="13" t="s">
        <v>65</v>
      </c>
      <c r="E19" s="13" t="s">
        <v>66</v>
      </c>
      <c r="F19" s="12" t="s">
        <v>67</v>
      </c>
      <c r="G19" s="11">
        <f>H19-7</f>
        <v>43217</v>
      </c>
      <c r="H19" s="11">
        <f t="shared" si="1"/>
        <v>43224</v>
      </c>
      <c r="I19" s="11">
        <f t="shared" si="2"/>
        <v>43245</v>
      </c>
      <c r="J19" s="11">
        <v>43251</v>
      </c>
      <c r="K19" s="9"/>
      <c r="L19" s="9"/>
      <c r="M19" s="9"/>
      <c r="O19" s="25"/>
    </row>
    <row r="20" spans="1:15" ht="41.15" customHeight="1" x14ac:dyDescent="0.35">
      <c r="A20" s="16" t="s">
        <v>55</v>
      </c>
      <c r="B20" s="15"/>
      <c r="C20" s="14" t="s">
        <v>68</v>
      </c>
      <c r="D20" s="13" t="s">
        <v>20</v>
      </c>
      <c r="E20" s="13" t="s">
        <v>17</v>
      </c>
      <c r="F20" s="12" t="s">
        <v>69</v>
      </c>
      <c r="G20" s="11">
        <f t="shared" ref="G20:G45" si="3">H20-7</f>
        <v>43224</v>
      </c>
      <c r="H20" s="11">
        <f t="shared" ref="H20:H45" si="4">I20-21</f>
        <v>43231</v>
      </c>
      <c r="I20" s="11">
        <f t="shared" ref="I20:I45" si="5">J20-6</f>
        <v>43252</v>
      </c>
      <c r="J20" s="11">
        <v>43258</v>
      </c>
      <c r="K20" s="9"/>
      <c r="L20" s="9"/>
      <c r="M20" s="9"/>
      <c r="O20" s="25"/>
    </row>
    <row r="21" spans="1:15" ht="26.15" customHeight="1" x14ac:dyDescent="0.35">
      <c r="A21" s="16" t="s">
        <v>55</v>
      </c>
      <c r="B21" s="15"/>
      <c r="C21" s="14" t="s">
        <v>70</v>
      </c>
      <c r="D21" s="13" t="s">
        <v>20</v>
      </c>
      <c r="E21" s="13" t="s">
        <v>17</v>
      </c>
      <c r="F21" s="12" t="s">
        <v>71</v>
      </c>
      <c r="G21" s="11">
        <f t="shared" si="3"/>
        <v>43231</v>
      </c>
      <c r="H21" s="11">
        <f t="shared" si="4"/>
        <v>43238</v>
      </c>
      <c r="I21" s="11">
        <f t="shared" si="5"/>
        <v>43259</v>
      </c>
      <c r="J21" s="11">
        <v>43265</v>
      </c>
      <c r="K21" s="9"/>
      <c r="L21" s="9"/>
      <c r="M21" s="9"/>
      <c r="O21" s="25"/>
    </row>
    <row r="22" spans="1:15" ht="139.4" customHeight="1" x14ac:dyDescent="0.35">
      <c r="A22" s="16" t="s">
        <v>14</v>
      </c>
      <c r="B22" s="15"/>
      <c r="C22" s="14" t="s">
        <v>19</v>
      </c>
      <c r="D22" s="13" t="s">
        <v>20</v>
      </c>
      <c r="E22" s="13" t="s">
        <v>21</v>
      </c>
      <c r="F22" s="12" t="s">
        <v>22</v>
      </c>
      <c r="G22" s="11">
        <f t="shared" si="3"/>
        <v>43238</v>
      </c>
      <c r="H22" s="11">
        <f t="shared" si="4"/>
        <v>43245</v>
      </c>
      <c r="I22" s="11">
        <f t="shared" si="5"/>
        <v>43266</v>
      </c>
      <c r="J22" s="11">
        <v>43272</v>
      </c>
      <c r="K22" s="11"/>
      <c r="L22" s="9"/>
      <c r="M22" s="9"/>
      <c r="O22" s="25"/>
    </row>
    <row r="23" spans="1:15" ht="69.75" customHeight="1" x14ac:dyDescent="0.35">
      <c r="A23" s="16" t="s">
        <v>38</v>
      </c>
      <c r="B23" s="26"/>
      <c r="C23" s="14" t="s">
        <v>72</v>
      </c>
      <c r="D23" s="13" t="s">
        <v>73</v>
      </c>
      <c r="E23" s="13" t="s">
        <v>74</v>
      </c>
      <c r="F23" s="12" t="s">
        <v>67</v>
      </c>
      <c r="G23" s="11">
        <f t="shared" si="3"/>
        <v>43238</v>
      </c>
      <c r="H23" s="11">
        <f t="shared" si="4"/>
        <v>43245</v>
      </c>
      <c r="I23" s="11">
        <f t="shared" si="5"/>
        <v>43266</v>
      </c>
      <c r="J23" s="11">
        <v>43272</v>
      </c>
      <c r="K23" s="9"/>
      <c r="L23" s="9"/>
      <c r="M23" s="9"/>
      <c r="N23" s="28" t="s">
        <v>75</v>
      </c>
      <c r="O23" s="25"/>
    </row>
    <row r="24" spans="1:15" ht="75.25" customHeight="1" x14ac:dyDescent="0.35">
      <c r="A24" s="16" t="s">
        <v>38</v>
      </c>
      <c r="B24" s="26"/>
      <c r="C24" s="14" t="s">
        <v>76</v>
      </c>
      <c r="D24" s="13" t="s">
        <v>77</v>
      </c>
      <c r="E24" s="13" t="s">
        <v>74</v>
      </c>
      <c r="F24" s="12" t="s">
        <v>78</v>
      </c>
      <c r="G24" s="11">
        <f t="shared" si="3"/>
        <v>43238</v>
      </c>
      <c r="H24" s="11">
        <f t="shared" si="4"/>
        <v>43245</v>
      </c>
      <c r="I24" s="11">
        <f t="shared" si="5"/>
        <v>43266</v>
      </c>
      <c r="J24" s="11">
        <v>43272</v>
      </c>
      <c r="K24" s="9"/>
      <c r="L24" s="9"/>
      <c r="M24" s="9"/>
      <c r="N24" s="27"/>
      <c r="O24" s="25"/>
    </row>
    <row r="25" spans="1:15" ht="195" x14ac:dyDescent="0.35">
      <c r="A25" s="16" t="s">
        <v>23</v>
      </c>
      <c r="B25" s="15"/>
      <c r="C25" s="14" t="s">
        <v>79</v>
      </c>
      <c r="D25" s="13" t="s">
        <v>16</v>
      </c>
      <c r="E25" s="21" t="s">
        <v>25</v>
      </c>
      <c r="F25" s="12" t="s">
        <v>80</v>
      </c>
      <c r="G25" s="11">
        <f t="shared" si="3"/>
        <v>43245</v>
      </c>
      <c r="H25" s="11">
        <f t="shared" si="4"/>
        <v>43252</v>
      </c>
      <c r="I25" s="11">
        <f t="shared" si="5"/>
        <v>43273</v>
      </c>
      <c r="J25" s="11">
        <v>43279</v>
      </c>
      <c r="K25" s="11"/>
      <c r="L25" s="9"/>
      <c r="M25" s="9"/>
      <c r="O25" s="25"/>
    </row>
    <row r="26" spans="1:15" ht="286" x14ac:dyDescent="0.35">
      <c r="A26" s="16" t="s">
        <v>23</v>
      </c>
      <c r="B26" s="15"/>
      <c r="C26" s="14" t="s">
        <v>81</v>
      </c>
      <c r="D26" s="13" t="s">
        <v>16</v>
      </c>
      <c r="E26" s="21" t="s">
        <v>25</v>
      </c>
      <c r="F26" s="30" t="s">
        <v>82</v>
      </c>
      <c r="G26" s="11">
        <f t="shared" si="3"/>
        <v>43252</v>
      </c>
      <c r="H26" s="11">
        <f t="shared" si="4"/>
        <v>43259</v>
      </c>
      <c r="I26" s="11">
        <f t="shared" si="5"/>
        <v>43280</v>
      </c>
      <c r="J26" s="11">
        <v>43286</v>
      </c>
      <c r="K26" s="11"/>
      <c r="L26" s="9"/>
      <c r="M26" s="9"/>
      <c r="O26" s="25"/>
    </row>
    <row r="27" spans="1:15" ht="325" x14ac:dyDescent="0.35">
      <c r="A27" s="16" t="s">
        <v>23</v>
      </c>
      <c r="B27" s="15"/>
      <c r="C27" s="14" t="s">
        <v>83</v>
      </c>
      <c r="D27" s="13" t="s">
        <v>16</v>
      </c>
      <c r="E27" s="13" t="s">
        <v>25</v>
      </c>
      <c r="F27" s="30" t="s">
        <v>84</v>
      </c>
      <c r="G27" s="11">
        <f t="shared" si="3"/>
        <v>43259</v>
      </c>
      <c r="H27" s="11">
        <f t="shared" si="4"/>
        <v>43266</v>
      </c>
      <c r="I27" s="11">
        <f t="shared" si="5"/>
        <v>43287</v>
      </c>
      <c r="J27" s="11">
        <v>43293</v>
      </c>
      <c r="K27" s="11"/>
      <c r="L27" s="9"/>
      <c r="M27" s="9"/>
      <c r="O27" s="25"/>
    </row>
    <row r="28" spans="1:15" ht="105.65" customHeight="1" x14ac:dyDescent="0.35">
      <c r="A28" s="16" t="s">
        <v>27</v>
      </c>
      <c r="B28" s="16"/>
      <c r="C28" s="14" t="s">
        <v>85</v>
      </c>
      <c r="D28" s="13" t="s">
        <v>16</v>
      </c>
      <c r="E28" s="13" t="s">
        <v>86</v>
      </c>
      <c r="F28" s="14" t="s">
        <v>87</v>
      </c>
      <c r="G28" s="11">
        <f t="shared" si="3"/>
        <v>43266</v>
      </c>
      <c r="H28" s="11">
        <f t="shared" si="4"/>
        <v>43273</v>
      </c>
      <c r="I28" s="11">
        <f t="shared" si="5"/>
        <v>43294</v>
      </c>
      <c r="J28" s="11">
        <v>43300</v>
      </c>
      <c r="K28" s="9"/>
      <c r="L28" s="9"/>
      <c r="M28" s="9"/>
      <c r="O28" s="25"/>
    </row>
    <row r="29" spans="1:15" ht="39" x14ac:dyDescent="0.35">
      <c r="A29" s="9" t="s">
        <v>31</v>
      </c>
      <c r="B29" s="26"/>
      <c r="C29" s="18" t="s">
        <v>88</v>
      </c>
      <c r="D29" s="29" t="s">
        <v>20</v>
      </c>
      <c r="E29" s="29" t="s">
        <v>17</v>
      </c>
      <c r="F29" s="12" t="s">
        <v>89</v>
      </c>
      <c r="G29" s="11">
        <f t="shared" si="3"/>
        <v>43273</v>
      </c>
      <c r="H29" s="11">
        <f t="shared" si="4"/>
        <v>43280</v>
      </c>
      <c r="I29" s="11">
        <f t="shared" si="5"/>
        <v>43301</v>
      </c>
      <c r="J29" s="11">
        <v>43307</v>
      </c>
      <c r="K29" s="9"/>
      <c r="L29" s="9"/>
      <c r="M29" s="9"/>
      <c r="O29" s="25"/>
    </row>
    <row r="30" spans="1:15" ht="54" customHeight="1" x14ac:dyDescent="0.35">
      <c r="A30" s="16" t="s">
        <v>38</v>
      </c>
      <c r="B30" s="26"/>
      <c r="C30" s="14" t="s">
        <v>90</v>
      </c>
      <c r="D30" s="13" t="s">
        <v>91</v>
      </c>
      <c r="E30" s="13" t="s">
        <v>92</v>
      </c>
      <c r="F30" s="12" t="s">
        <v>93</v>
      </c>
      <c r="G30" s="11">
        <f t="shared" si="3"/>
        <v>43273</v>
      </c>
      <c r="H30" s="11">
        <f t="shared" si="4"/>
        <v>43280</v>
      </c>
      <c r="I30" s="11">
        <f t="shared" si="5"/>
        <v>43301</v>
      </c>
      <c r="J30" s="11">
        <v>43307</v>
      </c>
      <c r="K30" s="9"/>
      <c r="L30" s="9"/>
      <c r="M30" s="9"/>
      <c r="N30" s="28" t="s">
        <v>75</v>
      </c>
      <c r="O30" s="25"/>
    </row>
    <row r="31" spans="1:15" ht="51.25" customHeight="1" x14ac:dyDescent="0.35">
      <c r="A31" s="16" t="s">
        <v>38</v>
      </c>
      <c r="B31" s="26"/>
      <c r="C31" s="14" t="s">
        <v>94</v>
      </c>
      <c r="D31" s="13" t="s">
        <v>91</v>
      </c>
      <c r="E31" s="13" t="s">
        <v>92</v>
      </c>
      <c r="F31" s="12" t="s">
        <v>95</v>
      </c>
      <c r="G31" s="11">
        <f t="shared" si="3"/>
        <v>43273</v>
      </c>
      <c r="H31" s="11">
        <f t="shared" si="4"/>
        <v>43280</v>
      </c>
      <c r="I31" s="11">
        <f t="shared" si="5"/>
        <v>43301</v>
      </c>
      <c r="J31" s="11">
        <v>43307</v>
      </c>
      <c r="K31" s="9"/>
      <c r="L31" s="9"/>
      <c r="M31" s="9"/>
      <c r="N31" s="27"/>
      <c r="O31" s="25"/>
    </row>
    <row r="32" spans="1:15" ht="82.4" customHeight="1" x14ac:dyDescent="0.35">
      <c r="A32" s="16" t="s">
        <v>55</v>
      </c>
      <c r="B32" s="9"/>
      <c r="C32" s="14" t="s">
        <v>96</v>
      </c>
      <c r="D32" s="13" t="s">
        <v>59</v>
      </c>
      <c r="E32" s="13" t="s">
        <v>17</v>
      </c>
      <c r="F32" s="12" t="s">
        <v>97</v>
      </c>
      <c r="G32" s="11">
        <f t="shared" si="3"/>
        <v>43280</v>
      </c>
      <c r="H32" s="11">
        <f t="shared" si="4"/>
        <v>43287</v>
      </c>
      <c r="I32" s="11">
        <f t="shared" si="5"/>
        <v>43308</v>
      </c>
      <c r="J32" s="11">
        <v>43314</v>
      </c>
      <c r="K32" s="9"/>
      <c r="L32" s="9"/>
      <c r="M32" s="9"/>
      <c r="O32" s="25"/>
    </row>
    <row r="33" spans="1:15" ht="26" x14ac:dyDescent="0.35">
      <c r="A33" s="9" t="s">
        <v>31</v>
      </c>
      <c r="B33" s="26"/>
      <c r="C33" s="14" t="s">
        <v>98</v>
      </c>
      <c r="D33" s="13" t="s">
        <v>20</v>
      </c>
      <c r="E33" s="13" t="s">
        <v>17</v>
      </c>
      <c r="F33" s="14" t="s">
        <v>44</v>
      </c>
      <c r="G33" s="11">
        <f t="shared" si="3"/>
        <v>43287</v>
      </c>
      <c r="H33" s="11">
        <f t="shared" si="4"/>
        <v>43294</v>
      </c>
      <c r="I33" s="11">
        <f t="shared" si="5"/>
        <v>43315</v>
      </c>
      <c r="J33" s="11">
        <v>43321</v>
      </c>
      <c r="K33" s="9"/>
      <c r="L33" s="9"/>
      <c r="M33" s="9"/>
      <c r="O33" s="25"/>
    </row>
    <row r="34" spans="1:15" ht="39" x14ac:dyDescent="0.35">
      <c r="A34" s="16" t="s">
        <v>38</v>
      </c>
      <c r="B34" s="26"/>
      <c r="C34" s="14" t="s">
        <v>99</v>
      </c>
      <c r="D34" s="13" t="s">
        <v>46</v>
      </c>
      <c r="E34" s="13" t="s">
        <v>17</v>
      </c>
      <c r="F34" s="14" t="s">
        <v>47</v>
      </c>
      <c r="G34" s="11">
        <f t="shared" si="3"/>
        <v>43287</v>
      </c>
      <c r="H34" s="11">
        <f t="shared" si="4"/>
        <v>43294</v>
      </c>
      <c r="I34" s="11">
        <f t="shared" si="5"/>
        <v>43315</v>
      </c>
      <c r="J34" s="11">
        <v>43321</v>
      </c>
      <c r="K34" s="9"/>
      <c r="L34" s="9"/>
      <c r="M34" s="9"/>
      <c r="O34" s="25"/>
    </row>
    <row r="35" spans="1:15" ht="104" x14ac:dyDescent="0.35">
      <c r="A35" s="16" t="s">
        <v>48</v>
      </c>
      <c r="B35" s="26"/>
      <c r="C35" s="13" t="s">
        <v>100</v>
      </c>
      <c r="D35" s="13" t="s">
        <v>50</v>
      </c>
      <c r="E35" s="13" t="s">
        <v>101</v>
      </c>
      <c r="F35" s="14" t="s">
        <v>102</v>
      </c>
      <c r="G35" s="11">
        <f t="shared" si="3"/>
        <v>43287</v>
      </c>
      <c r="H35" s="11">
        <f t="shared" si="4"/>
        <v>43294</v>
      </c>
      <c r="I35" s="11">
        <f t="shared" si="5"/>
        <v>43315</v>
      </c>
      <c r="J35" s="11">
        <v>43321</v>
      </c>
      <c r="K35" s="9"/>
      <c r="L35" s="26"/>
      <c r="M35" s="9"/>
      <c r="O35" s="25"/>
    </row>
    <row r="36" spans="1:15" ht="39" x14ac:dyDescent="0.35">
      <c r="A36" s="16" t="s">
        <v>48</v>
      </c>
      <c r="B36" s="26"/>
      <c r="C36" s="13" t="s">
        <v>103</v>
      </c>
      <c r="D36" s="13" t="s">
        <v>50</v>
      </c>
      <c r="E36" s="13" t="s">
        <v>17</v>
      </c>
      <c r="F36" s="14" t="s">
        <v>51</v>
      </c>
      <c r="G36" s="11">
        <f t="shared" si="3"/>
        <v>43287</v>
      </c>
      <c r="H36" s="11">
        <f t="shared" si="4"/>
        <v>43294</v>
      </c>
      <c r="I36" s="11">
        <f t="shared" si="5"/>
        <v>43315</v>
      </c>
      <c r="J36" s="11">
        <v>43321</v>
      </c>
      <c r="K36" s="9"/>
      <c r="L36" s="26"/>
      <c r="M36" s="9"/>
      <c r="O36" s="25"/>
    </row>
    <row r="37" spans="1:15" ht="82.4" customHeight="1" x14ac:dyDescent="0.35">
      <c r="A37" s="16" t="s">
        <v>55</v>
      </c>
      <c r="B37" s="15"/>
      <c r="C37" s="14" t="s">
        <v>104</v>
      </c>
      <c r="D37" s="13" t="s">
        <v>20</v>
      </c>
      <c r="E37" s="13" t="s">
        <v>17</v>
      </c>
      <c r="F37" s="12" t="s">
        <v>105</v>
      </c>
      <c r="G37" s="11">
        <f t="shared" si="3"/>
        <v>43294</v>
      </c>
      <c r="H37" s="11">
        <f t="shared" si="4"/>
        <v>43301</v>
      </c>
      <c r="I37" s="11">
        <f t="shared" si="5"/>
        <v>43322</v>
      </c>
      <c r="J37" s="11">
        <v>43328</v>
      </c>
      <c r="K37" s="9"/>
      <c r="L37" s="9"/>
      <c r="M37" s="9"/>
      <c r="O37" s="25"/>
    </row>
    <row r="38" spans="1:15" ht="224.15" customHeight="1" x14ac:dyDescent="0.35">
      <c r="A38" s="16" t="s">
        <v>106</v>
      </c>
      <c r="B38" s="15"/>
      <c r="C38" s="14" t="s">
        <v>107</v>
      </c>
      <c r="D38" s="13" t="s">
        <v>16</v>
      </c>
      <c r="E38" s="13" t="s">
        <v>108</v>
      </c>
      <c r="F38" s="12" t="s">
        <v>109</v>
      </c>
      <c r="G38" s="11">
        <f t="shared" si="3"/>
        <v>43301</v>
      </c>
      <c r="H38" s="11">
        <f t="shared" si="4"/>
        <v>43308</v>
      </c>
      <c r="I38" s="11">
        <f t="shared" si="5"/>
        <v>43329</v>
      </c>
      <c r="J38" s="11">
        <v>43335</v>
      </c>
      <c r="K38" s="9"/>
      <c r="L38" s="9"/>
      <c r="M38" s="9"/>
      <c r="O38" s="25"/>
    </row>
    <row r="39" spans="1:15" ht="39" x14ac:dyDescent="0.35">
      <c r="A39" s="16" t="s">
        <v>27</v>
      </c>
      <c r="B39" s="15"/>
      <c r="C39" s="14" t="s">
        <v>110</v>
      </c>
      <c r="D39" s="13" t="s">
        <v>16</v>
      </c>
      <c r="E39" s="13" t="s">
        <v>111</v>
      </c>
      <c r="F39" s="12" t="s">
        <v>112</v>
      </c>
      <c r="G39" s="11">
        <f t="shared" si="3"/>
        <v>43301</v>
      </c>
      <c r="H39" s="11">
        <f t="shared" si="4"/>
        <v>43308</v>
      </c>
      <c r="I39" s="11">
        <f t="shared" si="5"/>
        <v>43329</v>
      </c>
      <c r="J39" s="11">
        <v>43335</v>
      </c>
      <c r="K39" s="9"/>
      <c r="L39" s="9"/>
      <c r="M39" s="9"/>
      <c r="O39" s="25"/>
    </row>
    <row r="40" spans="1:15" ht="50.25" customHeight="1" x14ac:dyDescent="0.35">
      <c r="A40" s="16" t="s">
        <v>38</v>
      </c>
      <c r="B40" s="15"/>
      <c r="C40" s="14" t="s">
        <v>113</v>
      </c>
      <c r="D40" s="13" t="s">
        <v>114</v>
      </c>
      <c r="E40" s="13" t="s">
        <v>115</v>
      </c>
      <c r="F40" s="12" t="s">
        <v>116</v>
      </c>
      <c r="G40" s="11">
        <f t="shared" si="3"/>
        <v>43308</v>
      </c>
      <c r="H40" s="11">
        <f t="shared" si="4"/>
        <v>43315</v>
      </c>
      <c r="I40" s="11">
        <f t="shared" si="5"/>
        <v>43336</v>
      </c>
      <c r="J40" s="11">
        <v>43342</v>
      </c>
      <c r="K40" s="9"/>
      <c r="L40" s="9"/>
      <c r="M40" s="9"/>
      <c r="N40" s="22"/>
    </row>
    <row r="41" spans="1:15" ht="65" x14ac:dyDescent="0.35">
      <c r="A41" s="16" t="s">
        <v>27</v>
      </c>
      <c r="B41" s="16"/>
      <c r="C41" s="14" t="s">
        <v>117</v>
      </c>
      <c r="D41" s="13" t="s">
        <v>16</v>
      </c>
      <c r="E41" s="13" t="s">
        <v>111</v>
      </c>
      <c r="F41" s="12" t="s">
        <v>118</v>
      </c>
      <c r="G41" s="11">
        <f t="shared" si="3"/>
        <v>43315</v>
      </c>
      <c r="H41" s="11">
        <f t="shared" si="4"/>
        <v>43322</v>
      </c>
      <c r="I41" s="11">
        <f t="shared" si="5"/>
        <v>43343</v>
      </c>
      <c r="J41" s="11">
        <v>43349</v>
      </c>
      <c r="K41" s="9"/>
      <c r="L41" s="9"/>
      <c r="M41" s="9"/>
    </row>
    <row r="42" spans="1:15" ht="39" x14ac:dyDescent="0.35">
      <c r="A42" s="16" t="s">
        <v>48</v>
      </c>
      <c r="B42" s="16"/>
      <c r="C42" s="13" t="s">
        <v>119</v>
      </c>
      <c r="D42" s="13" t="s">
        <v>50</v>
      </c>
      <c r="E42" s="13" t="s">
        <v>120</v>
      </c>
      <c r="F42" s="14" t="s">
        <v>121</v>
      </c>
      <c r="G42" s="11">
        <f t="shared" si="3"/>
        <v>43322</v>
      </c>
      <c r="H42" s="11">
        <f t="shared" si="4"/>
        <v>43329</v>
      </c>
      <c r="I42" s="11">
        <f t="shared" si="5"/>
        <v>43350</v>
      </c>
      <c r="J42" s="11">
        <v>43356</v>
      </c>
      <c r="K42" s="11"/>
      <c r="L42" s="9"/>
      <c r="M42" s="9"/>
    </row>
    <row r="43" spans="1:15" ht="117" x14ac:dyDescent="0.35">
      <c r="A43" s="16" t="s">
        <v>14</v>
      </c>
      <c r="B43" s="15"/>
      <c r="C43" s="14" t="s">
        <v>19</v>
      </c>
      <c r="D43" s="13" t="s">
        <v>20</v>
      </c>
      <c r="E43" s="13" t="s">
        <v>21</v>
      </c>
      <c r="F43" s="12" t="s">
        <v>22</v>
      </c>
      <c r="G43" s="11">
        <f t="shared" si="3"/>
        <v>43329</v>
      </c>
      <c r="H43" s="11">
        <f t="shared" si="4"/>
        <v>43336</v>
      </c>
      <c r="I43" s="11">
        <f t="shared" si="5"/>
        <v>43357</v>
      </c>
      <c r="J43" s="11">
        <v>43363</v>
      </c>
      <c r="K43" s="24"/>
      <c r="L43" s="9"/>
      <c r="M43" s="9"/>
    </row>
    <row r="44" spans="1:15" ht="234" x14ac:dyDescent="0.35">
      <c r="A44" s="16" t="s">
        <v>122</v>
      </c>
      <c r="B44" s="16"/>
      <c r="C44" s="14" t="s">
        <v>123</v>
      </c>
      <c r="D44" s="13" t="s">
        <v>124</v>
      </c>
      <c r="E44" s="13" t="s">
        <v>125</v>
      </c>
      <c r="F44" s="12" t="s">
        <v>126</v>
      </c>
      <c r="G44" s="11">
        <f t="shared" si="3"/>
        <v>43329</v>
      </c>
      <c r="H44" s="11">
        <f t="shared" si="4"/>
        <v>43336</v>
      </c>
      <c r="I44" s="11">
        <f t="shared" si="5"/>
        <v>43357</v>
      </c>
      <c r="J44" s="11">
        <v>43363</v>
      </c>
      <c r="K44" s="9"/>
      <c r="L44" s="9"/>
      <c r="M44" s="9"/>
    </row>
    <row r="45" spans="1:15" ht="143" x14ac:dyDescent="0.35">
      <c r="A45" s="16" t="s">
        <v>122</v>
      </c>
      <c r="B45" s="16"/>
      <c r="C45" s="14" t="s">
        <v>127</v>
      </c>
      <c r="D45" s="13" t="s">
        <v>124</v>
      </c>
      <c r="E45" s="13" t="s">
        <v>128</v>
      </c>
      <c r="F45" s="12" t="s">
        <v>129</v>
      </c>
      <c r="G45" s="11">
        <f t="shared" si="3"/>
        <v>43329</v>
      </c>
      <c r="H45" s="11">
        <f t="shared" si="4"/>
        <v>43336</v>
      </c>
      <c r="I45" s="11">
        <f t="shared" si="5"/>
        <v>43357</v>
      </c>
      <c r="J45" s="11">
        <v>43363</v>
      </c>
      <c r="K45" s="9"/>
      <c r="L45" s="9"/>
      <c r="M45" s="9"/>
    </row>
    <row r="46" spans="1:15" ht="409.4" customHeight="1" x14ac:dyDescent="0.35">
      <c r="A46" s="16" t="s">
        <v>106</v>
      </c>
      <c r="B46" s="15"/>
      <c r="C46" s="14" t="s">
        <v>130</v>
      </c>
      <c r="D46" s="13" t="s">
        <v>124</v>
      </c>
      <c r="E46" s="13" t="s">
        <v>131</v>
      </c>
      <c r="F46" s="12" t="s">
        <v>132</v>
      </c>
      <c r="G46" s="11">
        <f t="shared" ref="G46:G64" si="6">H46-7</f>
        <v>43336</v>
      </c>
      <c r="H46" s="11">
        <f t="shared" ref="H46:H64" si="7">I46-21</f>
        <v>43343</v>
      </c>
      <c r="I46" s="11">
        <f t="shared" ref="I46:I64" si="8">J46-6</f>
        <v>43364</v>
      </c>
      <c r="J46" s="11">
        <v>43370</v>
      </c>
      <c r="K46" s="9"/>
      <c r="L46" s="9"/>
      <c r="M46" s="19"/>
    </row>
    <row r="47" spans="1:15" ht="85.4" customHeight="1" x14ac:dyDescent="0.35">
      <c r="A47" s="16" t="s">
        <v>133</v>
      </c>
      <c r="B47" s="16"/>
      <c r="C47" s="14" t="s">
        <v>134</v>
      </c>
      <c r="D47" s="13" t="s">
        <v>16</v>
      </c>
      <c r="E47" s="13" t="s">
        <v>135</v>
      </c>
      <c r="F47" s="13" t="s">
        <v>136</v>
      </c>
      <c r="G47" s="11">
        <f t="shared" si="6"/>
        <v>43336</v>
      </c>
      <c r="H47" s="11">
        <f t="shared" si="7"/>
        <v>43343</v>
      </c>
      <c r="I47" s="11">
        <f t="shared" si="8"/>
        <v>43364</v>
      </c>
      <c r="J47" s="11">
        <v>43370</v>
      </c>
      <c r="K47" s="9"/>
      <c r="L47" s="9"/>
      <c r="M47" s="9"/>
    </row>
    <row r="48" spans="1:15" ht="78" x14ac:dyDescent="0.35">
      <c r="A48" s="16" t="s">
        <v>48</v>
      </c>
      <c r="B48" s="15"/>
      <c r="C48" s="13" t="s">
        <v>137</v>
      </c>
      <c r="D48" s="13" t="s">
        <v>50</v>
      </c>
      <c r="E48" s="13" t="s">
        <v>138</v>
      </c>
      <c r="F48" s="12" t="s">
        <v>139</v>
      </c>
      <c r="G48" s="11">
        <f t="shared" si="6"/>
        <v>43343</v>
      </c>
      <c r="H48" s="11">
        <f t="shared" si="7"/>
        <v>43350</v>
      </c>
      <c r="I48" s="11">
        <f t="shared" si="8"/>
        <v>43371</v>
      </c>
      <c r="J48" s="11">
        <v>43377</v>
      </c>
      <c r="K48" s="9"/>
      <c r="L48" s="9"/>
      <c r="M48" s="9"/>
    </row>
    <row r="49" spans="1:14" ht="41.25" customHeight="1" x14ac:dyDescent="0.35">
      <c r="A49" s="16" t="s">
        <v>38</v>
      </c>
      <c r="B49" s="15"/>
      <c r="C49" s="14" t="s">
        <v>140</v>
      </c>
      <c r="D49" s="13" t="s">
        <v>114</v>
      </c>
      <c r="E49" s="13" t="s">
        <v>141</v>
      </c>
      <c r="F49" s="12" t="s">
        <v>142</v>
      </c>
      <c r="G49" s="11">
        <f t="shared" si="6"/>
        <v>43350</v>
      </c>
      <c r="H49" s="11">
        <f t="shared" si="7"/>
        <v>43357</v>
      </c>
      <c r="I49" s="11">
        <f t="shared" si="8"/>
        <v>43378</v>
      </c>
      <c r="J49" s="11">
        <v>43384</v>
      </c>
      <c r="K49" s="9"/>
      <c r="L49" s="9"/>
      <c r="M49" s="9"/>
      <c r="N49" s="23" t="s">
        <v>75</v>
      </c>
    </row>
    <row r="50" spans="1:14" ht="52.5" customHeight="1" x14ac:dyDescent="0.35">
      <c r="A50" s="16" t="s">
        <v>38</v>
      </c>
      <c r="B50" s="15"/>
      <c r="C50" s="14" t="s">
        <v>143</v>
      </c>
      <c r="D50" s="13" t="s">
        <v>114</v>
      </c>
      <c r="E50" s="13" t="s">
        <v>144</v>
      </c>
      <c r="F50" s="12" t="s">
        <v>145</v>
      </c>
      <c r="G50" s="11">
        <f t="shared" si="6"/>
        <v>43350</v>
      </c>
      <c r="H50" s="11">
        <f t="shared" si="7"/>
        <v>43357</v>
      </c>
      <c r="I50" s="11">
        <f t="shared" si="8"/>
        <v>43378</v>
      </c>
      <c r="J50" s="11">
        <v>43384</v>
      </c>
      <c r="K50" s="9"/>
      <c r="L50" s="9"/>
      <c r="M50" s="9"/>
      <c r="N50" s="22"/>
    </row>
    <row r="51" spans="1:14" ht="99.65" customHeight="1" x14ac:dyDescent="0.35">
      <c r="A51" s="16" t="s">
        <v>31</v>
      </c>
      <c r="B51" s="15"/>
      <c r="C51" s="14" t="s">
        <v>146</v>
      </c>
      <c r="D51" s="13" t="s">
        <v>20</v>
      </c>
      <c r="E51" s="13" t="s">
        <v>147</v>
      </c>
      <c r="F51" s="12" t="s">
        <v>148</v>
      </c>
      <c r="G51" s="11">
        <f t="shared" si="6"/>
        <v>43357</v>
      </c>
      <c r="H51" s="11">
        <f t="shared" si="7"/>
        <v>43364</v>
      </c>
      <c r="I51" s="11">
        <f t="shared" si="8"/>
        <v>43385</v>
      </c>
      <c r="J51" s="11">
        <v>43391</v>
      </c>
      <c r="K51" s="9"/>
      <c r="L51" s="9"/>
      <c r="M51" s="9"/>
    </row>
    <row r="52" spans="1:14" ht="54" customHeight="1" x14ac:dyDescent="0.35">
      <c r="A52" s="16" t="s">
        <v>55</v>
      </c>
      <c r="B52" s="15"/>
      <c r="C52" s="14" t="s">
        <v>149</v>
      </c>
      <c r="D52" s="13" t="s">
        <v>20</v>
      </c>
      <c r="E52" s="13" t="s">
        <v>17</v>
      </c>
      <c r="F52" s="12" t="s">
        <v>150</v>
      </c>
      <c r="G52" s="11">
        <f t="shared" si="6"/>
        <v>43729</v>
      </c>
      <c r="H52" s="11">
        <f t="shared" si="7"/>
        <v>43736</v>
      </c>
      <c r="I52" s="11">
        <f t="shared" si="8"/>
        <v>43757</v>
      </c>
      <c r="J52" s="11">
        <v>43763</v>
      </c>
      <c r="K52" s="9"/>
      <c r="L52" s="9"/>
      <c r="M52" s="9"/>
    </row>
    <row r="53" spans="1:14" ht="69.650000000000006" customHeight="1" x14ac:dyDescent="0.35">
      <c r="A53" s="16" t="s">
        <v>55</v>
      </c>
      <c r="B53" s="16"/>
      <c r="C53" s="14" t="s">
        <v>151</v>
      </c>
      <c r="D53" s="13" t="s">
        <v>16</v>
      </c>
      <c r="E53" s="13" t="s">
        <v>152</v>
      </c>
      <c r="F53" s="12" t="s">
        <v>153</v>
      </c>
      <c r="G53" s="11">
        <f t="shared" si="6"/>
        <v>43371</v>
      </c>
      <c r="H53" s="11">
        <f t="shared" si="7"/>
        <v>43378</v>
      </c>
      <c r="I53" s="11">
        <f t="shared" si="8"/>
        <v>43399</v>
      </c>
      <c r="J53" s="11">
        <v>43405</v>
      </c>
      <c r="K53" s="9"/>
      <c r="L53" s="9"/>
      <c r="M53" s="9"/>
    </row>
    <row r="54" spans="1:14" ht="68.150000000000006" customHeight="1" x14ac:dyDescent="0.35">
      <c r="A54" s="16" t="s">
        <v>55</v>
      </c>
      <c r="B54" s="15"/>
      <c r="C54" s="14" t="s">
        <v>154</v>
      </c>
      <c r="D54" s="13" t="s">
        <v>20</v>
      </c>
      <c r="E54" s="13" t="s">
        <v>17</v>
      </c>
      <c r="F54" s="12" t="s">
        <v>155</v>
      </c>
      <c r="G54" s="11">
        <f t="shared" si="6"/>
        <v>43378</v>
      </c>
      <c r="H54" s="11">
        <f t="shared" si="7"/>
        <v>43385</v>
      </c>
      <c r="I54" s="11">
        <f t="shared" si="8"/>
        <v>43406</v>
      </c>
      <c r="J54" s="11">
        <v>43412</v>
      </c>
      <c r="K54" s="9"/>
      <c r="L54" s="9"/>
      <c r="M54" s="9"/>
    </row>
    <row r="55" spans="1:14" ht="114" customHeight="1" x14ac:dyDescent="0.35">
      <c r="A55" s="16" t="s">
        <v>55</v>
      </c>
      <c r="B55" s="15"/>
      <c r="C55" s="14" t="s">
        <v>156</v>
      </c>
      <c r="D55" s="13" t="s">
        <v>157</v>
      </c>
      <c r="E55" s="13" t="s">
        <v>17</v>
      </c>
      <c r="F55" s="12" t="s">
        <v>158</v>
      </c>
      <c r="G55" s="11">
        <f t="shared" si="6"/>
        <v>43385</v>
      </c>
      <c r="H55" s="11">
        <f t="shared" si="7"/>
        <v>43392</v>
      </c>
      <c r="I55" s="11">
        <f t="shared" si="8"/>
        <v>43413</v>
      </c>
      <c r="J55" s="11">
        <v>43419</v>
      </c>
      <c r="K55" s="9"/>
      <c r="L55" s="9"/>
      <c r="M55" s="9"/>
    </row>
    <row r="56" spans="1:14" ht="41.15" customHeight="1" x14ac:dyDescent="0.35">
      <c r="A56" s="16" t="s">
        <v>55</v>
      </c>
      <c r="B56" s="15"/>
      <c r="C56" s="14" t="s">
        <v>68</v>
      </c>
      <c r="D56" s="13" t="s">
        <v>20</v>
      </c>
      <c r="E56" s="13" t="s">
        <v>17</v>
      </c>
      <c r="F56" s="12" t="s">
        <v>159</v>
      </c>
      <c r="G56" s="11">
        <f t="shared" si="6"/>
        <v>43392</v>
      </c>
      <c r="H56" s="11">
        <f t="shared" si="7"/>
        <v>43399</v>
      </c>
      <c r="I56" s="11">
        <f t="shared" si="8"/>
        <v>43420</v>
      </c>
      <c r="J56" s="11">
        <v>43426</v>
      </c>
      <c r="K56" s="9"/>
      <c r="L56" s="9"/>
      <c r="M56" s="9"/>
    </row>
    <row r="57" spans="1:14" ht="39" x14ac:dyDescent="0.35">
      <c r="A57" s="16" t="s">
        <v>31</v>
      </c>
      <c r="B57" s="15"/>
      <c r="C57" s="18" t="s">
        <v>160</v>
      </c>
      <c r="D57" s="13" t="s">
        <v>20</v>
      </c>
      <c r="E57" s="13" t="s">
        <v>17</v>
      </c>
      <c r="F57" s="12" t="s">
        <v>89</v>
      </c>
      <c r="G57" s="11">
        <f t="shared" si="6"/>
        <v>43392</v>
      </c>
      <c r="H57" s="11">
        <f t="shared" si="7"/>
        <v>43399</v>
      </c>
      <c r="I57" s="11">
        <f t="shared" si="8"/>
        <v>43420</v>
      </c>
      <c r="J57" s="11">
        <v>43426</v>
      </c>
      <c r="K57" s="17"/>
      <c r="L57" s="9"/>
      <c r="M57" s="9"/>
    </row>
    <row r="58" spans="1:14" ht="42.75" customHeight="1" x14ac:dyDescent="0.35">
      <c r="A58" s="16" t="s">
        <v>48</v>
      </c>
      <c r="B58" s="15"/>
      <c r="C58" s="13" t="s">
        <v>161</v>
      </c>
      <c r="D58" s="13"/>
      <c r="E58" s="13"/>
      <c r="F58" s="14"/>
      <c r="G58" s="11">
        <f t="shared" si="6"/>
        <v>43392</v>
      </c>
      <c r="H58" s="11">
        <f t="shared" si="7"/>
        <v>43399</v>
      </c>
      <c r="I58" s="11">
        <f t="shared" si="8"/>
        <v>43420</v>
      </c>
      <c r="J58" s="11">
        <v>43426</v>
      </c>
      <c r="K58" s="9"/>
      <c r="L58" s="9"/>
      <c r="M58" s="9"/>
    </row>
    <row r="59" spans="1:14" ht="51.25" customHeight="1" x14ac:dyDescent="0.35">
      <c r="A59" s="16" t="s">
        <v>48</v>
      </c>
      <c r="B59" s="15"/>
      <c r="C59" s="13" t="s">
        <v>162</v>
      </c>
      <c r="D59" s="13" t="s">
        <v>163</v>
      </c>
      <c r="E59" s="13" t="s">
        <v>164</v>
      </c>
      <c r="F59" s="12" t="s">
        <v>165</v>
      </c>
      <c r="G59" s="11">
        <f t="shared" si="6"/>
        <v>43399</v>
      </c>
      <c r="H59" s="11">
        <f t="shared" si="7"/>
        <v>43406</v>
      </c>
      <c r="I59" s="11">
        <f t="shared" si="8"/>
        <v>43427</v>
      </c>
      <c r="J59" s="11">
        <v>43433</v>
      </c>
      <c r="K59" s="9"/>
      <c r="L59" s="9"/>
      <c r="M59" s="9"/>
    </row>
    <row r="60" spans="1:14" ht="38.25" customHeight="1" x14ac:dyDescent="0.35">
      <c r="A60" s="16" t="s">
        <v>38</v>
      </c>
      <c r="B60" s="15"/>
      <c r="C60" s="13" t="s">
        <v>166</v>
      </c>
      <c r="D60" s="13"/>
      <c r="E60" s="13"/>
      <c r="F60" s="12"/>
      <c r="G60" s="11">
        <f t="shared" si="6"/>
        <v>43406</v>
      </c>
      <c r="H60" s="11">
        <f t="shared" si="7"/>
        <v>43413</v>
      </c>
      <c r="I60" s="11">
        <f t="shared" si="8"/>
        <v>43434</v>
      </c>
      <c r="J60" s="11">
        <v>43440</v>
      </c>
      <c r="K60" s="9"/>
      <c r="L60" s="9"/>
      <c r="M60" s="9"/>
    </row>
    <row r="61" spans="1:14" ht="39" x14ac:dyDescent="0.35">
      <c r="A61" s="16" t="s">
        <v>48</v>
      </c>
      <c r="B61" s="15"/>
      <c r="C61" s="13" t="s">
        <v>167</v>
      </c>
      <c r="D61" s="13" t="s">
        <v>50</v>
      </c>
      <c r="E61" s="13" t="s">
        <v>17</v>
      </c>
      <c r="F61" s="14" t="s">
        <v>51</v>
      </c>
      <c r="G61" s="11">
        <f t="shared" si="6"/>
        <v>43406</v>
      </c>
      <c r="H61" s="11">
        <f t="shared" si="7"/>
        <v>43413</v>
      </c>
      <c r="I61" s="11">
        <f t="shared" si="8"/>
        <v>43434</v>
      </c>
      <c r="J61" s="11">
        <v>43440</v>
      </c>
      <c r="K61" s="9"/>
      <c r="L61" s="9"/>
      <c r="M61" s="9"/>
    </row>
    <row r="62" spans="1:14" ht="117" x14ac:dyDescent="0.35">
      <c r="A62" s="16" t="s">
        <v>14</v>
      </c>
      <c r="B62" s="15"/>
      <c r="C62" s="14" t="s">
        <v>19</v>
      </c>
      <c r="D62" s="13" t="s">
        <v>20</v>
      </c>
      <c r="E62" s="13" t="s">
        <v>21</v>
      </c>
      <c r="F62" s="12" t="s">
        <v>22</v>
      </c>
      <c r="G62" s="11">
        <f t="shared" si="6"/>
        <v>43413</v>
      </c>
      <c r="H62" s="11">
        <f t="shared" si="7"/>
        <v>43420</v>
      </c>
      <c r="I62" s="11">
        <f t="shared" si="8"/>
        <v>43441</v>
      </c>
      <c r="J62" s="11">
        <v>43447</v>
      </c>
      <c r="K62" s="11"/>
      <c r="L62" s="9"/>
      <c r="M62" s="9"/>
    </row>
    <row r="63" spans="1:14" ht="53.9" customHeight="1" x14ac:dyDescent="0.35">
      <c r="A63" s="16"/>
      <c r="B63" s="15"/>
      <c r="C63" s="14"/>
      <c r="D63" s="13"/>
      <c r="E63" s="13"/>
      <c r="F63" s="12"/>
      <c r="G63" s="11">
        <f t="shared" si="6"/>
        <v>43413</v>
      </c>
      <c r="H63" s="11">
        <f t="shared" si="7"/>
        <v>43420</v>
      </c>
      <c r="I63" s="11">
        <f t="shared" si="8"/>
        <v>43441</v>
      </c>
      <c r="J63" s="11">
        <v>43447</v>
      </c>
      <c r="K63" s="9"/>
      <c r="L63" s="9"/>
      <c r="M63" s="9"/>
    </row>
    <row r="64" spans="1:14" ht="172.4" customHeight="1" x14ac:dyDescent="0.35">
      <c r="A64" s="16" t="s">
        <v>14</v>
      </c>
      <c r="B64" s="15"/>
      <c r="C64" s="18" t="s">
        <v>168</v>
      </c>
      <c r="D64" s="21" t="s">
        <v>124</v>
      </c>
      <c r="E64" s="21" t="s">
        <v>169</v>
      </c>
      <c r="F64" s="20" t="s">
        <v>170</v>
      </c>
      <c r="G64" s="11">
        <f t="shared" si="6"/>
        <v>43434</v>
      </c>
      <c r="H64" s="11">
        <f t="shared" si="7"/>
        <v>43441</v>
      </c>
      <c r="I64" s="11">
        <f t="shared" si="8"/>
        <v>43462</v>
      </c>
      <c r="J64" s="11">
        <v>43468</v>
      </c>
      <c r="K64" s="9"/>
      <c r="L64" s="9"/>
      <c r="M64" s="19"/>
    </row>
    <row r="65" spans="1:13" x14ac:dyDescent="0.35">
      <c r="A65" s="16" t="s">
        <v>171</v>
      </c>
      <c r="B65" s="16"/>
      <c r="C65" s="14"/>
      <c r="D65" s="13"/>
      <c r="E65" s="13"/>
      <c r="F65" s="12"/>
      <c r="G65" s="11">
        <f t="shared" ref="G65:G70" si="9">H65-7</f>
        <v>43448</v>
      </c>
      <c r="H65" s="11">
        <f t="shared" ref="H65:H70" si="10">I65-21</f>
        <v>43455</v>
      </c>
      <c r="I65" s="11">
        <f t="shared" ref="I65:I70" si="11">J65-6</f>
        <v>43476</v>
      </c>
      <c r="J65" s="11">
        <v>43482</v>
      </c>
      <c r="K65" s="9"/>
      <c r="L65" s="9"/>
      <c r="M65" s="9"/>
    </row>
    <row r="66" spans="1:13" ht="26" x14ac:dyDescent="0.35">
      <c r="A66" s="16" t="s">
        <v>31</v>
      </c>
      <c r="B66" s="15"/>
      <c r="C66" s="14" t="s">
        <v>172</v>
      </c>
      <c r="D66" s="13" t="s">
        <v>20</v>
      </c>
      <c r="E66" s="13" t="s">
        <v>17</v>
      </c>
      <c r="F66" s="14" t="s">
        <v>44</v>
      </c>
      <c r="G66" s="11">
        <f t="shared" si="9"/>
        <v>43441</v>
      </c>
      <c r="H66" s="11">
        <f t="shared" si="10"/>
        <v>43448</v>
      </c>
      <c r="I66" s="11">
        <f t="shared" si="11"/>
        <v>43469</v>
      </c>
      <c r="J66" s="11">
        <v>43475</v>
      </c>
      <c r="K66" s="9"/>
      <c r="L66" s="9"/>
      <c r="M66" s="9"/>
    </row>
    <row r="67" spans="1:13" ht="26" x14ac:dyDescent="0.35">
      <c r="A67" s="16" t="s">
        <v>38</v>
      </c>
      <c r="B67" s="15"/>
      <c r="C67" s="14" t="s">
        <v>173</v>
      </c>
      <c r="D67" s="13" t="s">
        <v>46</v>
      </c>
      <c r="E67" s="13" t="s">
        <v>17</v>
      </c>
      <c r="F67" s="14" t="s">
        <v>44</v>
      </c>
      <c r="G67" s="11">
        <f t="shared" si="9"/>
        <v>43441</v>
      </c>
      <c r="H67" s="11">
        <f t="shared" si="10"/>
        <v>43448</v>
      </c>
      <c r="I67" s="11">
        <f t="shared" si="11"/>
        <v>43469</v>
      </c>
      <c r="J67" s="11">
        <v>43475</v>
      </c>
      <c r="K67" s="9"/>
      <c r="L67" s="9"/>
      <c r="M67" s="9"/>
    </row>
    <row r="68" spans="1:13" ht="48" customHeight="1" x14ac:dyDescent="0.35">
      <c r="A68" s="16" t="s">
        <v>48</v>
      </c>
      <c r="B68" s="15"/>
      <c r="C68" s="13" t="s">
        <v>161</v>
      </c>
      <c r="D68" s="13"/>
      <c r="E68" s="13"/>
      <c r="F68" s="14"/>
      <c r="G68" s="11">
        <f t="shared" si="9"/>
        <v>43441</v>
      </c>
      <c r="H68" s="11">
        <f t="shared" si="10"/>
        <v>43448</v>
      </c>
      <c r="I68" s="11">
        <f t="shared" si="11"/>
        <v>43469</v>
      </c>
      <c r="J68" s="11">
        <v>43475</v>
      </c>
      <c r="K68" s="9"/>
      <c r="L68" s="9"/>
      <c r="M68" s="9"/>
    </row>
    <row r="69" spans="1:13" ht="52" x14ac:dyDescent="0.35">
      <c r="A69" s="16" t="s">
        <v>27</v>
      </c>
      <c r="B69" s="15"/>
      <c r="C69" s="14" t="s">
        <v>110</v>
      </c>
      <c r="D69" s="13" t="s">
        <v>16</v>
      </c>
      <c r="E69" s="13" t="s">
        <v>174</v>
      </c>
      <c r="F69" s="14" t="s">
        <v>175</v>
      </c>
      <c r="G69" s="11">
        <f t="shared" si="9"/>
        <v>43441</v>
      </c>
      <c r="H69" s="11">
        <f t="shared" si="10"/>
        <v>43448</v>
      </c>
      <c r="I69" s="11">
        <f t="shared" si="11"/>
        <v>43469</v>
      </c>
      <c r="J69" s="11">
        <v>43475</v>
      </c>
      <c r="K69" s="9"/>
      <c r="L69" s="9"/>
      <c r="M69" s="9"/>
    </row>
    <row r="70" spans="1:13" ht="39" x14ac:dyDescent="0.35">
      <c r="A70" s="16" t="s">
        <v>55</v>
      </c>
      <c r="B70" s="15"/>
      <c r="C70" s="14" t="s">
        <v>176</v>
      </c>
      <c r="D70" s="13" t="s">
        <v>20</v>
      </c>
      <c r="E70" s="13" t="s">
        <v>17</v>
      </c>
      <c r="F70" s="12" t="s">
        <v>177</v>
      </c>
      <c r="G70" s="11">
        <f t="shared" si="9"/>
        <v>43448</v>
      </c>
      <c r="H70" s="11">
        <f t="shared" si="10"/>
        <v>43455</v>
      </c>
      <c r="I70" s="11">
        <f t="shared" si="11"/>
        <v>43476</v>
      </c>
      <c r="J70" s="11">
        <v>43482</v>
      </c>
      <c r="K70" s="9"/>
      <c r="L70" s="9"/>
      <c r="M70" s="9"/>
    </row>
    <row r="71" spans="1:13" x14ac:dyDescent="0.35">
      <c r="A71" s="16"/>
      <c r="B71" s="15"/>
      <c r="C71" s="14"/>
      <c r="D71" s="13"/>
      <c r="E71" s="13"/>
      <c r="F71" s="12"/>
      <c r="G71" s="11" t="s">
        <v>178</v>
      </c>
      <c r="H71" s="11" t="s">
        <v>178</v>
      </c>
      <c r="I71" s="11" t="s">
        <v>178</v>
      </c>
      <c r="J71" s="11" t="s">
        <v>178</v>
      </c>
      <c r="K71" s="9"/>
      <c r="L71" s="9"/>
      <c r="M71" s="9"/>
    </row>
    <row r="72" spans="1:13" x14ac:dyDescent="0.35">
      <c r="A72" s="16"/>
      <c r="B72" s="15"/>
      <c r="C72" s="14"/>
      <c r="D72" s="13"/>
      <c r="E72" s="13"/>
      <c r="F72" s="12"/>
      <c r="G72" s="11" t="s">
        <v>178</v>
      </c>
      <c r="H72" s="11" t="s">
        <v>178</v>
      </c>
      <c r="I72" s="11" t="s">
        <v>178</v>
      </c>
      <c r="J72" s="11" t="s">
        <v>178</v>
      </c>
      <c r="K72" s="9"/>
      <c r="L72" s="9"/>
      <c r="M72" s="9"/>
    </row>
    <row r="73" spans="1:13" ht="39" x14ac:dyDescent="0.35">
      <c r="A73" s="16" t="s">
        <v>31</v>
      </c>
      <c r="B73" s="15"/>
      <c r="C73" s="14" t="s">
        <v>32</v>
      </c>
      <c r="D73" s="13" t="s">
        <v>20</v>
      </c>
      <c r="E73" s="13" t="s">
        <v>33</v>
      </c>
      <c r="F73" s="12" t="s">
        <v>179</v>
      </c>
      <c r="G73" s="11">
        <f t="shared" ref="G73:G82" si="12">H73-7</f>
        <v>43469</v>
      </c>
      <c r="H73" s="11">
        <f t="shared" ref="H73:H82" si="13">I73-21</f>
        <v>43476</v>
      </c>
      <c r="I73" s="11">
        <f t="shared" ref="I73:I82" si="14">J73-6</f>
        <v>43497</v>
      </c>
      <c r="J73" s="11">
        <v>43503</v>
      </c>
      <c r="K73" s="9"/>
      <c r="L73" s="9"/>
      <c r="M73" s="9"/>
    </row>
    <row r="74" spans="1:13" ht="26" x14ac:dyDescent="0.35">
      <c r="A74" s="16" t="s">
        <v>31</v>
      </c>
      <c r="B74" s="15"/>
      <c r="C74" s="14" t="s">
        <v>35</v>
      </c>
      <c r="D74" s="13" t="s">
        <v>20</v>
      </c>
      <c r="E74" s="13" t="s">
        <v>180</v>
      </c>
      <c r="F74" s="12" t="s">
        <v>181</v>
      </c>
      <c r="G74" s="11">
        <f t="shared" si="12"/>
        <v>43469</v>
      </c>
      <c r="H74" s="11">
        <f t="shared" si="13"/>
        <v>43476</v>
      </c>
      <c r="I74" s="11">
        <f t="shared" si="14"/>
        <v>43497</v>
      </c>
      <c r="J74" s="11">
        <v>43503</v>
      </c>
      <c r="K74" s="9"/>
      <c r="L74" s="9"/>
      <c r="M74" s="9"/>
    </row>
    <row r="75" spans="1:13" ht="130" x14ac:dyDescent="0.35">
      <c r="A75" s="16" t="s">
        <v>106</v>
      </c>
      <c r="B75" s="15"/>
      <c r="C75" s="14" t="s">
        <v>182</v>
      </c>
      <c r="D75" s="13" t="s">
        <v>124</v>
      </c>
      <c r="E75" s="13" t="s">
        <v>108</v>
      </c>
      <c r="F75" s="12" t="s">
        <v>183</v>
      </c>
      <c r="G75" s="11">
        <f t="shared" si="12"/>
        <v>43476</v>
      </c>
      <c r="H75" s="11">
        <f t="shared" si="13"/>
        <v>43483</v>
      </c>
      <c r="I75" s="11">
        <f t="shared" si="14"/>
        <v>43504</v>
      </c>
      <c r="J75" s="11">
        <v>43510</v>
      </c>
      <c r="K75" s="9"/>
      <c r="L75" s="9"/>
      <c r="M75" s="19"/>
    </row>
    <row r="76" spans="1:13" ht="52" x14ac:dyDescent="0.35">
      <c r="A76" s="16" t="s">
        <v>184</v>
      </c>
      <c r="B76" s="15"/>
      <c r="C76" s="14" t="s">
        <v>185</v>
      </c>
      <c r="D76" s="13" t="s">
        <v>20</v>
      </c>
      <c r="E76" s="13" t="s">
        <v>147</v>
      </c>
      <c r="F76" s="12" t="s">
        <v>148</v>
      </c>
      <c r="G76" s="11">
        <f t="shared" si="12"/>
        <v>43483</v>
      </c>
      <c r="H76" s="11">
        <f t="shared" si="13"/>
        <v>43490</v>
      </c>
      <c r="I76" s="11">
        <f t="shared" si="14"/>
        <v>43511</v>
      </c>
      <c r="J76" s="11">
        <v>43517</v>
      </c>
      <c r="K76" s="9"/>
      <c r="L76" s="9"/>
      <c r="M76" s="9"/>
    </row>
    <row r="77" spans="1:13" x14ac:dyDescent="0.35">
      <c r="A77" s="16" t="s">
        <v>186</v>
      </c>
      <c r="B77" s="15"/>
      <c r="C77" s="14" t="s">
        <v>187</v>
      </c>
      <c r="D77" s="13"/>
      <c r="E77" s="13"/>
      <c r="F77" s="12"/>
      <c r="G77" s="11">
        <f t="shared" si="12"/>
        <v>43490</v>
      </c>
      <c r="H77" s="11">
        <f t="shared" si="13"/>
        <v>43497</v>
      </c>
      <c r="I77" s="11">
        <f t="shared" si="14"/>
        <v>43518</v>
      </c>
      <c r="J77" s="11">
        <v>43524</v>
      </c>
      <c r="K77" s="9"/>
      <c r="L77" s="9"/>
      <c r="M77" s="9"/>
    </row>
    <row r="78" spans="1:13" ht="117" x14ac:dyDescent="0.35">
      <c r="A78" s="16" t="s">
        <v>14</v>
      </c>
      <c r="B78" s="15"/>
      <c r="C78" s="14" t="s">
        <v>19</v>
      </c>
      <c r="D78" s="13" t="s">
        <v>20</v>
      </c>
      <c r="E78" s="13" t="s">
        <v>21</v>
      </c>
      <c r="F78" s="12" t="s">
        <v>22</v>
      </c>
      <c r="G78" s="11">
        <f t="shared" si="12"/>
        <v>43497</v>
      </c>
      <c r="H78" s="11">
        <f t="shared" si="13"/>
        <v>43504</v>
      </c>
      <c r="I78" s="11">
        <f t="shared" si="14"/>
        <v>43525</v>
      </c>
      <c r="J78" s="11">
        <v>43531</v>
      </c>
      <c r="K78" s="11"/>
      <c r="L78" s="9"/>
      <c r="M78" s="9"/>
    </row>
    <row r="79" spans="1:13" ht="65" x14ac:dyDescent="0.35">
      <c r="A79" s="16" t="s">
        <v>55</v>
      </c>
      <c r="B79" s="15"/>
      <c r="C79" s="14" t="s">
        <v>188</v>
      </c>
      <c r="D79" s="13" t="s">
        <v>59</v>
      </c>
      <c r="E79" s="13" t="s">
        <v>17</v>
      </c>
      <c r="F79" s="12" t="s">
        <v>189</v>
      </c>
      <c r="G79" s="11">
        <f t="shared" si="12"/>
        <v>43132</v>
      </c>
      <c r="H79" s="11">
        <f t="shared" si="13"/>
        <v>43139</v>
      </c>
      <c r="I79" s="11">
        <f t="shared" si="14"/>
        <v>43160</v>
      </c>
      <c r="J79" s="10">
        <v>43166</v>
      </c>
      <c r="K79" s="9"/>
      <c r="L79" s="9"/>
      <c r="M79" s="9"/>
    </row>
    <row r="80" spans="1:13" ht="104" x14ac:dyDescent="0.35">
      <c r="A80" s="16" t="s">
        <v>55</v>
      </c>
      <c r="B80" s="15"/>
      <c r="C80" s="14" t="s">
        <v>190</v>
      </c>
      <c r="D80" s="13" t="s">
        <v>191</v>
      </c>
      <c r="E80" s="13" t="s">
        <v>17</v>
      </c>
      <c r="F80" s="12" t="s">
        <v>192</v>
      </c>
      <c r="G80" s="11">
        <f t="shared" si="12"/>
        <v>43504</v>
      </c>
      <c r="H80" s="11">
        <f t="shared" si="13"/>
        <v>43511</v>
      </c>
      <c r="I80" s="11">
        <f t="shared" si="14"/>
        <v>43532</v>
      </c>
      <c r="J80" s="11">
        <v>43538</v>
      </c>
      <c r="K80" s="9"/>
      <c r="L80" s="9"/>
      <c r="M80" s="9"/>
    </row>
    <row r="81" spans="1:13" ht="39" x14ac:dyDescent="0.35">
      <c r="A81" s="16" t="s">
        <v>184</v>
      </c>
      <c r="B81" s="15"/>
      <c r="C81" s="18" t="s">
        <v>193</v>
      </c>
      <c r="D81" s="13" t="s">
        <v>20</v>
      </c>
      <c r="E81" s="13" t="s">
        <v>17</v>
      </c>
      <c r="F81" s="12" t="s">
        <v>89</v>
      </c>
      <c r="G81" s="11">
        <f t="shared" si="12"/>
        <v>43511</v>
      </c>
      <c r="H81" s="11">
        <f t="shared" si="13"/>
        <v>43518</v>
      </c>
      <c r="I81" s="11">
        <f t="shared" si="14"/>
        <v>43539</v>
      </c>
      <c r="J81" s="10">
        <v>43545</v>
      </c>
      <c r="K81" s="17"/>
      <c r="L81" s="9"/>
      <c r="M81" s="9"/>
    </row>
    <row r="82" spans="1:13" ht="117" x14ac:dyDescent="0.35">
      <c r="A82" s="16" t="s">
        <v>194</v>
      </c>
      <c r="B82" s="15"/>
      <c r="C82" s="14" t="s">
        <v>195</v>
      </c>
      <c r="D82" s="13" t="s">
        <v>124</v>
      </c>
      <c r="E82" s="13" t="s">
        <v>108</v>
      </c>
      <c r="F82" s="12" t="s">
        <v>196</v>
      </c>
      <c r="G82" s="11">
        <f t="shared" si="12"/>
        <v>43511</v>
      </c>
      <c r="H82" s="11">
        <f t="shared" si="13"/>
        <v>43518</v>
      </c>
      <c r="I82" s="11">
        <f t="shared" si="14"/>
        <v>43539</v>
      </c>
      <c r="J82" s="10">
        <v>43545</v>
      </c>
      <c r="K82" s="9"/>
      <c r="L82" s="9"/>
      <c r="M82" s="9"/>
    </row>
    <row r="85" spans="1:13" x14ac:dyDescent="0.35">
      <c r="M85" s="8"/>
    </row>
    <row r="90" spans="1:13" ht="13.5" thickBot="1" x14ac:dyDescent="0.4"/>
    <row r="91" spans="1:13" ht="13.5" thickBot="1" x14ac:dyDescent="0.4">
      <c r="F91" s="7"/>
    </row>
  </sheetData>
  <autoFilter ref="A3:Q82" xr:uid="{00000000-0009-0000-0000-000000000000}"/>
  <customSheetViews>
    <customSheetView guid="{185A5CD5-3184-493D-8586-15BEEE1E3F5A}"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1"/>
      <autoFilter ref="A3:Q82" xr:uid="{5A1A6239-B240-4A7E-AD16-B2DE897340A3}"/>
    </customSheetView>
    <customSheetView guid="{73078B99-6B6B-4F3B-AEEA-5AC4F88B9E6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2"/>
      <autoFilter ref="A3:Q82" xr:uid="{D3CFED84-998D-4BF1-B734-DCED8B797046}"/>
    </customSheetView>
    <customSheetView guid="{A419E118-27CE-453F-8E2E-57861CD2041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3"/>
      <autoFilter ref="A3:Q82" xr:uid="{95D6A0AB-BDA6-493F-988F-B0A31BA51DD1}"/>
    </customSheetView>
    <customSheetView guid="{22257EB2-3327-40FC-8113-14577000633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4"/>
      <autoFilter ref="A3:Q82" xr:uid="{4F1C5203-C234-4564-AA4C-AC55BF1F8628}"/>
    </customSheetView>
    <customSheetView guid="{5B3AED00-93DF-4FAB-9F3C-5DA9CBE9CC8B}" scale="60" fitToPage="1" showAutoFilter="1" state="hidden">
      <pane xSplit="3" ySplit="3" topLeftCell="D10" activePane="bottomRight" state="frozen"/>
      <selection pane="bottomRight" activeCell="E7" sqref="E7"/>
      <pageMargins left="0" right="0" top="0" bottom="0" header="0" footer="0"/>
      <pageSetup paperSize="5" scale="37" fitToHeight="0" orientation="portrait" r:id="rId5"/>
      <autoFilter ref="A3:Q82" xr:uid="{4704FB87-9DF5-4942-A8B6-F263AA579441}"/>
    </customSheetView>
    <customSheetView guid="{A14B8E4B-3F8F-4606-8E44-39BB9FEA4A2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6"/>
      <autoFilter ref="A3:Q82" xr:uid="{7BC08ADC-0282-40D5-AF8A-93539669B52D}"/>
    </customSheetView>
    <customSheetView guid="{D60E86EB-F5F3-43AC-A4F6-D4B3DC453DD2}"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7"/>
      <autoFilter ref="A3:Q82" xr:uid="{0242736B-B0F6-4A10-A1C9-10326B212B41}"/>
    </customSheetView>
  </customSheetViews>
  <mergeCells count="1">
    <mergeCell ref="A2:J2"/>
  </mergeCells>
  <pageMargins left="0.25" right="0.25" top="0.75" bottom="0.75" header="0.3" footer="0.3"/>
  <pageSetup paperSize="5" scale="37"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Normal="85" workbookViewId="0">
      <pane ySplit="2" topLeftCell="A3" activePane="bottomLeft" state="frozen"/>
      <selection pane="bottomLeft" sqref="A1:K3"/>
    </sheetView>
  </sheetViews>
  <sheetFormatPr defaultRowHeight="14.5" x14ac:dyDescent="0.35"/>
  <cols>
    <col min="1" max="1" width="18.54296875" customWidth="1"/>
    <col min="3" max="3" width="23.1796875" customWidth="1"/>
    <col min="4" max="4" width="11.81640625" customWidth="1"/>
    <col min="5" max="5" width="11.54296875" bestFit="1" customWidth="1"/>
    <col min="6" max="6" width="47.81640625" customWidth="1"/>
    <col min="7" max="7" width="12" customWidth="1"/>
    <col min="8" max="8" width="11.1796875" customWidth="1"/>
    <col min="9" max="9" width="10.1796875" customWidth="1"/>
    <col min="10" max="10" width="10.453125" customWidth="1"/>
    <col min="11" max="11" width="8.81640625" style="78"/>
  </cols>
  <sheetData>
    <row r="1" spans="1:11" ht="15" thickBot="1" x14ac:dyDescent="0.4">
      <c r="A1" s="54" t="s">
        <v>197</v>
      </c>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ht="174" x14ac:dyDescent="0.35">
      <c r="A3" s="81" t="str">
        <f>VLOOKUP(C3,'2018-19 Needs Trade Grid'!$C:$L,10,0)</f>
        <v>Beer &amp; Cider</v>
      </c>
      <c r="B3" s="63"/>
      <c r="C3" s="16" t="s">
        <v>198</v>
      </c>
      <c r="D3" s="62" t="str">
        <f>VLOOKUP($C3,'2018-19 Needs Trade Grid'!$C:$F,2,0)</f>
        <v>Canada (Ontario)</v>
      </c>
      <c r="E3" s="62" t="str">
        <f>VLOOKUP($C3,'2018-19 Needs Trade Grid'!$C:$F,3,0)</f>
        <v>Various</v>
      </c>
      <c r="F3" s="62"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66">
        <v>43525</v>
      </c>
      <c r="H3" s="66">
        <v>43532</v>
      </c>
      <c r="I3" s="66">
        <v>43553</v>
      </c>
      <c r="J3" s="65">
        <v>43559</v>
      </c>
      <c r="K3" s="77">
        <f>VLOOKUP(C3,'2018-19 Needs Trade Grid'!$C:$L,9,0)</f>
        <v>3</v>
      </c>
    </row>
    <row r="4" spans="1:11" ht="40.5" customHeight="1" x14ac:dyDescent="0.35">
      <c r="A4" s="81" t="s">
        <v>48</v>
      </c>
      <c r="B4" s="63"/>
      <c r="C4" s="16" t="s">
        <v>199</v>
      </c>
      <c r="D4" s="62" t="s">
        <v>200</v>
      </c>
      <c r="E4" s="62" t="s">
        <v>201</v>
      </c>
      <c r="F4" s="62" t="s">
        <v>202</v>
      </c>
      <c r="G4" s="66">
        <v>43532</v>
      </c>
      <c r="H4" s="66">
        <v>43539</v>
      </c>
      <c r="I4" s="66">
        <v>43560</v>
      </c>
      <c r="J4" s="65">
        <v>43566</v>
      </c>
      <c r="K4" s="77">
        <v>6</v>
      </c>
    </row>
    <row r="5" spans="1:11" ht="80.5" customHeight="1" x14ac:dyDescent="0.35">
      <c r="A5" s="81" t="s">
        <v>27</v>
      </c>
      <c r="B5" s="64"/>
      <c r="C5" s="16" t="s">
        <v>203</v>
      </c>
      <c r="D5" s="62" t="s">
        <v>16</v>
      </c>
      <c r="E5" s="62" t="s">
        <v>204</v>
      </c>
      <c r="F5" s="62" t="s">
        <v>205</v>
      </c>
      <c r="G5" s="65">
        <v>43539</v>
      </c>
      <c r="H5" s="65">
        <v>43546</v>
      </c>
      <c r="I5" s="65">
        <v>43567</v>
      </c>
      <c r="J5" s="65">
        <v>43573</v>
      </c>
      <c r="K5" s="77">
        <v>10</v>
      </c>
    </row>
    <row r="6" spans="1:11" ht="144.75" customHeight="1" x14ac:dyDescent="0.35">
      <c r="A6" s="81" t="s">
        <v>38</v>
      </c>
      <c r="B6" s="63"/>
      <c r="C6" s="16" t="s">
        <v>206</v>
      </c>
      <c r="D6" s="62" t="s">
        <v>65</v>
      </c>
      <c r="E6" s="62" t="s">
        <v>207</v>
      </c>
      <c r="F6" s="62" t="s">
        <v>208</v>
      </c>
      <c r="G6" s="66">
        <v>43546</v>
      </c>
      <c r="H6" s="66">
        <v>43553</v>
      </c>
      <c r="I6" s="66">
        <v>43574</v>
      </c>
      <c r="J6" s="65">
        <v>43580</v>
      </c>
      <c r="K6" s="77">
        <v>10</v>
      </c>
    </row>
    <row r="7" spans="1:11" ht="66.75" customHeight="1" x14ac:dyDescent="0.35">
      <c r="A7" s="81" t="str">
        <f>VLOOKUP(C7,'2018-19 Needs Trade Grid'!$C:$L,10,0)</f>
        <v>Ontario Wines</v>
      </c>
      <c r="B7" s="64"/>
      <c r="C7" s="16" t="s">
        <v>209</v>
      </c>
      <c r="D7" s="62" t="str">
        <f>VLOOKUP($C7,'2018-19 Needs Trade Grid'!$C:$F,2,0)</f>
        <v>Canada (Ontario)</v>
      </c>
      <c r="E7" s="62" t="str">
        <f>VLOOKUP($C7,'2018-19 Needs Trade Grid'!$C:$F,3,0)</f>
        <v>Various</v>
      </c>
      <c r="F7" s="62" t="str">
        <f>VLOOKUP($C7,'2018-19 Needs Trade Grid'!$C:$F,4,0)</f>
        <v xml:space="preserve">Obtain permission of category/product manager before submitting to ad hoc tenders. For wines not covered in other product calls within this needs letter. </v>
      </c>
      <c r="G7" s="65">
        <v>43553</v>
      </c>
      <c r="H7" s="65">
        <v>43560</v>
      </c>
      <c r="I7" s="65">
        <v>43581</v>
      </c>
      <c r="J7" s="65">
        <v>43587</v>
      </c>
      <c r="K7" s="77">
        <f>VLOOKUP(C7,'2018-19 Needs Trade Grid'!$C:$L,9,0)</f>
        <v>25</v>
      </c>
    </row>
    <row r="8" spans="1:11" ht="74.25" customHeight="1" x14ac:dyDescent="0.35">
      <c r="A8" s="81" t="str">
        <f>VLOOKUP(C8,'2018-19 Needs Trade Grid'!$C:$L,10,0)</f>
        <v>European Wines</v>
      </c>
      <c r="B8" s="64"/>
      <c r="C8" s="16" t="s">
        <v>210</v>
      </c>
      <c r="D8" s="62" t="str">
        <f>VLOOKUP($C8,'2018-19 Needs Trade Grid'!$C:$F,2,0)</f>
        <v>All EW Countries</v>
      </c>
      <c r="E8" s="62" t="str">
        <f>VLOOKUP($C8,'2018-19 Needs Trade Grid'!$C:$F,3,0)</f>
        <v>Various</v>
      </c>
      <c r="F8" s="62"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65">
        <v>43553</v>
      </c>
      <c r="H8" s="65">
        <v>43560</v>
      </c>
      <c r="I8" s="65">
        <v>43581</v>
      </c>
      <c r="J8" s="65">
        <v>43587</v>
      </c>
      <c r="K8" s="77">
        <f>VLOOKUP(C8,'2018-19 Needs Trade Grid'!$C:$L,9,0)</f>
        <v>25</v>
      </c>
    </row>
    <row r="9" spans="1:11" ht="89.25" customHeight="1" x14ac:dyDescent="0.35">
      <c r="A9" s="81" t="str">
        <f>VLOOKUP(C9,'2018-19 Needs Trade Grid'!$C:$L,10,0)</f>
        <v>New World Wines</v>
      </c>
      <c r="B9" s="64"/>
      <c r="C9" s="16" t="s">
        <v>211</v>
      </c>
      <c r="D9" s="62" t="str">
        <f>VLOOKUP($C9,'2018-19 Needs Trade Grid'!$C:$F,2,0)</f>
        <v>All NW Countries</v>
      </c>
      <c r="E9" s="62" t="str">
        <f>VLOOKUP($C9,'2018-19 Needs Trade Grid'!$C:$F,3,0)</f>
        <v>Various</v>
      </c>
      <c r="F9" s="62"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65">
        <v>43553</v>
      </c>
      <c r="H9" s="65">
        <v>43560</v>
      </c>
      <c r="I9" s="65">
        <v>43581</v>
      </c>
      <c r="J9" s="65">
        <v>43587</v>
      </c>
      <c r="K9" s="77">
        <f>VLOOKUP(C9,'2018-19 Needs Trade Grid'!$C:$L,9,0)</f>
        <v>25</v>
      </c>
    </row>
    <row r="10" spans="1:11" ht="114" customHeight="1" x14ac:dyDescent="0.35">
      <c r="A10" s="81" t="str">
        <f>VLOOKUP(C10,'2018-19 Needs Trade Grid'!$C:$L,10,0)</f>
        <v>All Wines</v>
      </c>
      <c r="B10" s="63"/>
      <c r="C10" s="16" t="s">
        <v>212</v>
      </c>
      <c r="D10" s="62" t="str">
        <f>VLOOKUP($C10,'2018-19 Needs Trade Grid'!$C:$F,2,0)</f>
        <v>All Countries</v>
      </c>
      <c r="E10" s="62" t="str">
        <f>VLOOKUP($C10,'2018-19 Needs Trade Grid'!$C:$F,3,0)</f>
        <v>$10.95 - $15.95</v>
      </c>
      <c r="F10" s="62"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65">
        <v>43553</v>
      </c>
      <c r="H10" s="65">
        <v>43560</v>
      </c>
      <c r="I10" s="65">
        <v>43581</v>
      </c>
      <c r="J10" s="65">
        <v>43587</v>
      </c>
      <c r="K10" s="77">
        <f>VLOOKUP(C10,'2018-19 Needs Trade Grid'!$C:$L,9,0)</f>
        <v>5</v>
      </c>
    </row>
    <row r="11" spans="1:11" ht="50.25" customHeight="1" x14ac:dyDescent="0.35">
      <c r="A11" s="81" t="str">
        <f>VLOOKUP(C11,'2018-19 Needs Trade Grid'!$C:$L,10,0)</f>
        <v>Spirits</v>
      </c>
      <c r="B11" s="109"/>
      <c r="C11" s="16" t="s">
        <v>213</v>
      </c>
      <c r="D11" s="62" t="str">
        <f>VLOOKUP($C11,'2018-19 Needs Trade Grid'!$C:$F,2,0)</f>
        <v>All Countries</v>
      </c>
      <c r="E11" s="62" t="str">
        <f>VLOOKUP($C11,'2018-19 Needs Trade Grid'!$C:$F,3,0)</f>
        <v>Various</v>
      </c>
      <c r="F11" s="62"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66">
        <v>43560</v>
      </c>
      <c r="H11" s="66">
        <v>43567</v>
      </c>
      <c r="I11" s="66">
        <v>43588</v>
      </c>
      <c r="J11" s="65">
        <v>43594</v>
      </c>
      <c r="K11" s="77">
        <f>VLOOKUP(C11,'2018-19 Needs Trade Grid'!$C:$L,9,0)</f>
        <v>10</v>
      </c>
    </row>
    <row r="12" spans="1:11" ht="50.25" customHeight="1" x14ac:dyDescent="0.35">
      <c r="A12" s="81" t="str">
        <f>VLOOKUP(C12,'2018-19 Needs Trade Grid'!$C:$L,10,0)</f>
        <v>Beer &amp; Cider</v>
      </c>
      <c r="B12" s="63"/>
      <c r="C12" s="16" t="s">
        <v>214</v>
      </c>
      <c r="D12" s="62" t="str">
        <f>VLOOKUP($C12,'2018-19 Needs Trade Grid'!$C:$F,2,0)</f>
        <v>All Countries (excluding Ontario Craft Beer)</v>
      </c>
      <c r="E12" s="62" t="str">
        <f>VLOOKUP($C12,'2018-19 Needs Trade Grid'!$C:$F,3,0)</f>
        <v>Various</v>
      </c>
      <c r="F12" s="62"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66">
        <v>43560</v>
      </c>
      <c r="H12" s="66">
        <v>43567</v>
      </c>
      <c r="I12" s="66">
        <v>43588</v>
      </c>
      <c r="J12" s="65">
        <v>43594</v>
      </c>
      <c r="K12" s="77">
        <f>VLOOKUP(C12,'2018-19 Needs Trade Grid'!$C:$L,9,0)</f>
        <v>3</v>
      </c>
    </row>
    <row r="13" spans="1:11" ht="50.25" customHeight="1" x14ac:dyDescent="0.35">
      <c r="A13" s="81" t="str">
        <f>VLOOKUP(C13,'2018-19 Needs Trade Grid'!$C:$L,10,0)</f>
        <v>Brown spirits</v>
      </c>
      <c r="B13" s="108"/>
      <c r="C13" s="33" t="s">
        <v>215</v>
      </c>
      <c r="D13" s="62" t="str">
        <f>VLOOKUP($C13,'2018-19 Needs Trade Grid'!$C:$F,2,0)</f>
        <v>All Countries</v>
      </c>
      <c r="E13" s="62" t="str">
        <f>VLOOKUP($C13,'2018-19 Needs Trade Grid'!$C:$F,3,0)</f>
        <v>$39.95 - $300 +</v>
      </c>
      <c r="F13" s="62" t="s">
        <v>216</v>
      </c>
      <c r="G13" s="65">
        <v>43567</v>
      </c>
      <c r="H13" s="65">
        <v>43574</v>
      </c>
      <c r="I13" s="65">
        <v>43595</v>
      </c>
      <c r="J13" s="65">
        <v>43601</v>
      </c>
      <c r="K13" s="77">
        <f>VLOOKUP(C13,'2018-19 Needs Trade Grid'!$C:$L,9,0)</f>
        <v>10</v>
      </c>
    </row>
    <row r="14" spans="1:11" ht="66.75" customHeight="1" x14ac:dyDescent="0.35">
      <c r="A14" s="81" t="str">
        <f>VLOOKUP(C14,'2018-19 Needs Trade Grid'!$C:$L,10,0)</f>
        <v>Beer &amp; Cider</v>
      </c>
      <c r="B14" s="63"/>
      <c r="C14" s="16" t="s">
        <v>217</v>
      </c>
      <c r="D14" s="62" t="str">
        <f>VLOOKUP($C14,'2018-19 Needs Trade Grid'!$C:$F,2,0)</f>
        <v>Canada (Ontario)</v>
      </c>
      <c r="E14" s="62" t="str">
        <f>VLOOKUP($C14,'2018-19 Needs Trade Grid'!$C:$F,3,0)</f>
        <v>Competitive With Current Assortment</v>
      </c>
      <c r="F14" s="62"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66">
        <v>43573</v>
      </c>
      <c r="H14" s="66">
        <v>43581</v>
      </c>
      <c r="I14" s="66">
        <v>43602</v>
      </c>
      <c r="J14" s="65">
        <v>43608</v>
      </c>
      <c r="K14" s="77">
        <f>VLOOKUP(C14,'2018-19 Needs Trade Grid'!$C:$L,9,0)</f>
        <v>3</v>
      </c>
    </row>
    <row r="15" spans="1:11" ht="66.75" customHeight="1" x14ac:dyDescent="0.35">
      <c r="A15" s="81" t="s">
        <v>55</v>
      </c>
      <c r="B15" s="63"/>
      <c r="C15" s="16" t="s">
        <v>218</v>
      </c>
      <c r="D15" s="62" t="s">
        <v>20</v>
      </c>
      <c r="E15" s="62" t="s">
        <v>17</v>
      </c>
      <c r="F15" s="62" t="s">
        <v>219</v>
      </c>
      <c r="G15" s="66">
        <v>43573</v>
      </c>
      <c r="H15" s="66">
        <v>43581</v>
      </c>
      <c r="I15" s="66">
        <v>43602</v>
      </c>
      <c r="J15" s="65">
        <v>43608</v>
      </c>
      <c r="K15" s="77">
        <v>3</v>
      </c>
    </row>
    <row r="16" spans="1:11" ht="50.25" customHeight="1" x14ac:dyDescent="0.35">
      <c r="A16" s="81" t="s">
        <v>220</v>
      </c>
      <c r="B16" s="63"/>
      <c r="C16" s="16" t="s">
        <v>221</v>
      </c>
      <c r="D16" s="62" t="s">
        <v>222</v>
      </c>
      <c r="E16" s="62" t="s">
        <v>223</v>
      </c>
      <c r="F16" s="62" t="s">
        <v>224</v>
      </c>
      <c r="G16" s="65">
        <v>43573</v>
      </c>
      <c r="H16" s="66">
        <v>43581</v>
      </c>
      <c r="I16" s="66">
        <v>43602</v>
      </c>
      <c r="J16" s="65">
        <v>43608</v>
      </c>
      <c r="K16" s="77">
        <v>6</v>
      </c>
    </row>
    <row r="17" spans="1:11" ht="50.25" customHeight="1" x14ac:dyDescent="0.35">
      <c r="A17" s="81" t="s">
        <v>48</v>
      </c>
      <c r="B17" s="64"/>
      <c r="C17" s="16" t="s">
        <v>225</v>
      </c>
      <c r="D17" s="62" t="s">
        <v>226</v>
      </c>
      <c r="E17" s="62" t="s">
        <v>120</v>
      </c>
      <c r="F17" s="62" t="s">
        <v>227</v>
      </c>
      <c r="G17" s="65">
        <v>43581</v>
      </c>
      <c r="H17" s="65">
        <v>43588</v>
      </c>
      <c r="I17" s="65">
        <v>43609</v>
      </c>
      <c r="J17" s="65">
        <v>43615</v>
      </c>
      <c r="K17" s="77">
        <v>5</v>
      </c>
    </row>
    <row r="18" spans="1:11" ht="50.25" customHeight="1" x14ac:dyDescent="0.35">
      <c r="A18" s="81" t="str">
        <f>VLOOKUP(C18,'2018-19 Needs Trade Grid'!$C:$L,10,0)</f>
        <v>Beer &amp; Cider</v>
      </c>
      <c r="B18" s="63"/>
      <c r="C18" s="16" t="s">
        <v>228</v>
      </c>
      <c r="D18" s="62" t="str">
        <f>VLOOKUP($C18,'2018-19 Needs Trade Grid'!$C:$F,2,0)</f>
        <v>Canada (Ontario)</v>
      </c>
      <c r="E18" s="62" t="str">
        <f>VLOOKUP($C18,'2018-19 Needs Trade Grid'!$C:$F,3,0)</f>
        <v>Competitive With Current Assortment</v>
      </c>
      <c r="F18" s="62"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66">
        <v>43588</v>
      </c>
      <c r="H18" s="66">
        <v>43595</v>
      </c>
      <c r="I18" s="66">
        <v>43616</v>
      </c>
      <c r="J18" s="65">
        <v>43622</v>
      </c>
      <c r="K18" s="77">
        <f>VLOOKUP(C18,'2018-19 Needs Trade Grid'!$C:$L,9,0)</f>
        <v>3</v>
      </c>
    </row>
    <row r="19" spans="1:11" ht="50.25" customHeight="1" x14ac:dyDescent="0.35">
      <c r="A19" s="81" t="str">
        <f>VLOOKUP(C19,'2018-19 Needs Trade Grid'!$C:$L,10,0)</f>
        <v>Spirits</v>
      </c>
      <c r="B19" s="109"/>
      <c r="C19" s="16" t="s">
        <v>19</v>
      </c>
      <c r="D19" s="62" t="str">
        <f>VLOOKUP($C19,'2018-19 Needs Trade Grid'!$C:$F,2,0)</f>
        <v>Canada (Ontario)</v>
      </c>
      <c r="E19" s="62">
        <f>VLOOKUP($C19,'2018-19 Needs Trade Grid'!$C:$F,3,0)</f>
        <v>27.75</v>
      </c>
      <c r="F19" s="62"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66">
        <v>43588</v>
      </c>
      <c r="H19" s="66">
        <v>43595</v>
      </c>
      <c r="I19" s="66">
        <v>43616</v>
      </c>
      <c r="J19" s="65">
        <v>43622</v>
      </c>
      <c r="K19" s="77">
        <f>VLOOKUP(C19,'2018-19 Needs Trade Grid'!$C:$L,9,0)</f>
        <v>4</v>
      </c>
    </row>
    <row r="20" spans="1:11" ht="50.25" customHeight="1" x14ac:dyDescent="0.35">
      <c r="A20" s="81" t="s">
        <v>23</v>
      </c>
      <c r="B20" s="64"/>
      <c r="C20" s="16" t="s">
        <v>229</v>
      </c>
      <c r="D20" s="62" t="s">
        <v>16</v>
      </c>
      <c r="E20" s="62" t="s">
        <v>62</v>
      </c>
      <c r="F20" s="62" t="s">
        <v>230</v>
      </c>
      <c r="G20" s="65">
        <v>43595</v>
      </c>
      <c r="H20" s="65">
        <v>43602</v>
      </c>
      <c r="I20" s="65">
        <v>43623</v>
      </c>
      <c r="J20" s="65">
        <v>43629</v>
      </c>
      <c r="K20" s="77">
        <f>VLOOKUP(C20,'2018-19 Needs Trade Grid'!$C:$L,9,0)</f>
        <v>4</v>
      </c>
    </row>
    <row r="21" spans="1:11" ht="50.25" customHeight="1" x14ac:dyDescent="0.35">
      <c r="A21" s="81" t="s">
        <v>38</v>
      </c>
      <c r="B21" s="64"/>
      <c r="C21" s="16" t="s">
        <v>231</v>
      </c>
      <c r="D21" s="62" t="s">
        <v>114</v>
      </c>
      <c r="E21" s="62" t="s">
        <v>232</v>
      </c>
      <c r="F21" s="62" t="s">
        <v>233</v>
      </c>
      <c r="G21" s="66">
        <v>43602</v>
      </c>
      <c r="H21" s="66">
        <v>43609</v>
      </c>
      <c r="I21" s="66">
        <v>43630</v>
      </c>
      <c r="J21" s="65">
        <v>43636</v>
      </c>
      <c r="K21" s="77">
        <v>5</v>
      </c>
    </row>
    <row r="22" spans="1:11" ht="50.25" customHeight="1" x14ac:dyDescent="0.35">
      <c r="A22" s="81" t="s">
        <v>23</v>
      </c>
      <c r="B22" s="64"/>
      <c r="C22" s="16" t="s">
        <v>234</v>
      </c>
      <c r="D22" s="62" t="s">
        <v>16</v>
      </c>
      <c r="E22" s="62" t="s">
        <v>25</v>
      </c>
      <c r="F22" s="62" t="s">
        <v>235</v>
      </c>
      <c r="G22" s="65">
        <v>43609</v>
      </c>
      <c r="H22" s="65">
        <v>43616</v>
      </c>
      <c r="I22" s="65">
        <v>43637</v>
      </c>
      <c r="J22" s="65">
        <v>43643</v>
      </c>
      <c r="K22" s="77">
        <v>25</v>
      </c>
    </row>
    <row r="23" spans="1:11" ht="162" customHeight="1" x14ac:dyDescent="0.35">
      <c r="A23" s="81" t="str">
        <f>VLOOKUP(C23,'2018-19 Needs Trade Grid'!$C:$L,10,0)</f>
        <v>All Wines</v>
      </c>
      <c r="B23" s="63"/>
      <c r="C23" s="41" t="s">
        <v>236</v>
      </c>
      <c r="D23" s="62" t="str">
        <f>VLOOKUP($C23,'2018-19 Needs Trade Grid'!$C:$F,2,0)</f>
        <v>All Countries</v>
      </c>
      <c r="E23" s="62" t="str">
        <f>VLOOKUP($C23,'2018-19 Needs Trade Grid'!$C:$F,3,0)</f>
        <v>$7.95 - $18.95</v>
      </c>
      <c r="F23" s="62" t="s">
        <v>237</v>
      </c>
      <c r="G23" s="66">
        <v>43616</v>
      </c>
      <c r="H23" s="66">
        <v>43623</v>
      </c>
      <c r="I23" s="66">
        <v>43644</v>
      </c>
      <c r="J23" s="65">
        <v>43650</v>
      </c>
      <c r="K23" s="77">
        <f>VLOOKUP(C23,'2018-19 Needs Trade Grid'!$C:$L,9,0)</f>
        <v>10</v>
      </c>
    </row>
    <row r="24" spans="1:11" ht="64.400000000000006" customHeight="1" x14ac:dyDescent="0.35">
      <c r="A24" s="81" t="s">
        <v>31</v>
      </c>
      <c r="B24" s="64"/>
      <c r="C24" s="44" t="s">
        <v>238</v>
      </c>
      <c r="D24" s="62" t="s">
        <v>20</v>
      </c>
      <c r="E24" s="62" t="s">
        <v>17</v>
      </c>
      <c r="F24" s="62" t="s">
        <v>239</v>
      </c>
      <c r="G24" s="65">
        <v>43623</v>
      </c>
      <c r="H24" s="65">
        <v>43630</v>
      </c>
      <c r="I24" s="65">
        <v>43651</v>
      </c>
      <c r="J24" s="65">
        <v>43657</v>
      </c>
      <c r="K24" s="77">
        <v>25</v>
      </c>
    </row>
    <row r="25" spans="1:11" ht="85.5" customHeight="1" x14ac:dyDescent="0.35">
      <c r="A25" s="81" t="str">
        <f>VLOOKUP(C25,'2018-19 Needs Trade Grid'!$C:$L,10,0)</f>
        <v>Beer &amp; Cider</v>
      </c>
      <c r="B25" s="63"/>
      <c r="C25" s="16" t="s">
        <v>240</v>
      </c>
      <c r="D25" s="62" t="str">
        <f>VLOOKUP($C25,'2018-19 Needs Trade Grid'!$C:$F,2,0)</f>
        <v>Canada (Ontario)</v>
      </c>
      <c r="E25" s="62" t="str">
        <f>VLOOKUP($C25,'2018-19 Needs Trade Grid'!$C:$F,3,0)</f>
        <v>Various</v>
      </c>
      <c r="F25" s="62"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65">
        <v>43623</v>
      </c>
      <c r="H25" s="65">
        <v>43630</v>
      </c>
      <c r="I25" s="65">
        <v>43651</v>
      </c>
      <c r="J25" s="65">
        <v>43657</v>
      </c>
      <c r="K25" s="77">
        <f>VLOOKUP(C25,'2018-19 Needs Trade Grid'!$C:$L,9,0)</f>
        <v>3</v>
      </c>
    </row>
    <row r="26" spans="1:11" ht="41.25" customHeight="1" x14ac:dyDescent="0.35">
      <c r="A26" s="81" t="str">
        <f>VLOOKUP(C26,'2018-19 Needs Trade Grid'!$C:$L,10,0)</f>
        <v>White Spirits</v>
      </c>
      <c r="B26" s="63"/>
      <c r="C26" s="16" t="s">
        <v>241</v>
      </c>
      <c r="D26" s="62" t="str">
        <f>VLOOKUP($C26,'2018-19 Needs Trade Grid'!$C:$F,2,0)</f>
        <v>All Countries</v>
      </c>
      <c r="E26" s="62" t="str">
        <f>VLOOKUP($C26,'2018-19 Needs Trade Grid'!$C:$F,3,0)</f>
        <v>$27.25+</v>
      </c>
      <c r="F26" s="62" t="s">
        <v>242</v>
      </c>
      <c r="G26" s="66">
        <v>43630</v>
      </c>
      <c r="H26" s="66">
        <v>43637</v>
      </c>
      <c r="I26" s="66">
        <v>43658</v>
      </c>
      <c r="J26" s="65">
        <v>43664</v>
      </c>
      <c r="K26" s="77">
        <f>VLOOKUP(C26,'2018-19 Needs Trade Grid'!$C:$L,9,0)</f>
        <v>25</v>
      </c>
    </row>
    <row r="27" spans="1:11" ht="69.75" customHeight="1" x14ac:dyDescent="0.35">
      <c r="A27" s="81" t="str">
        <f>VLOOKUP(C27,'2018-19 Needs Trade Grid'!$C:$L,10,0)</f>
        <v>Ontario Wines</v>
      </c>
      <c r="B27" s="64"/>
      <c r="C27" s="16" t="s">
        <v>243</v>
      </c>
      <c r="D27" s="62" t="str">
        <f>VLOOKUP($C27,'2018-19 Needs Trade Grid'!$C:$F,2,0)</f>
        <v>Canada (Ontario)</v>
      </c>
      <c r="E27" s="62" t="str">
        <f>VLOOKUP($C27,'2018-19 Needs Trade Grid'!$C:$F,3,0)</f>
        <v>Various</v>
      </c>
      <c r="F27" s="62" t="str">
        <f>VLOOKUP($C27,'2018-19 Needs Trade Grid'!$C:$F,4,0)</f>
        <v xml:space="preserve">Obtain permission of category/product manager before submitting to ad hoc tenders. For wines not covered in other product calls within this needs letter. </v>
      </c>
      <c r="G27" s="65">
        <v>43637</v>
      </c>
      <c r="H27" s="65">
        <v>43644</v>
      </c>
      <c r="I27" s="65">
        <v>43665</v>
      </c>
      <c r="J27" s="65">
        <v>43671</v>
      </c>
      <c r="K27" s="77">
        <f>VLOOKUP(C27,'2018-19 Needs Trade Grid'!$C:$L,9,0)</f>
        <v>25</v>
      </c>
    </row>
    <row r="28" spans="1:11" ht="81.75" customHeight="1" x14ac:dyDescent="0.35">
      <c r="A28" s="81" t="str">
        <f>VLOOKUP(C28,'2018-19 Needs Trade Grid'!$C:$L,10,0)</f>
        <v>European Wines</v>
      </c>
      <c r="B28" s="63"/>
      <c r="C28" s="16" t="s">
        <v>244</v>
      </c>
      <c r="D28" s="62" t="str">
        <f>VLOOKUP($C28,'2018-19 Needs Trade Grid'!$C:$F,2,0)</f>
        <v>All EW Countries</v>
      </c>
      <c r="E28" s="62" t="str">
        <f>VLOOKUP($C28,'2018-19 Needs Trade Grid'!$C:$F,3,0)</f>
        <v>Various</v>
      </c>
      <c r="F28" s="62"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65">
        <v>43637</v>
      </c>
      <c r="H28" s="65">
        <v>43644</v>
      </c>
      <c r="I28" s="65">
        <v>43665</v>
      </c>
      <c r="J28" s="65">
        <v>43671</v>
      </c>
      <c r="K28" s="77">
        <f>VLOOKUP(C28,'2018-19 Needs Trade Grid'!$C:$L,9,0)</f>
        <v>25</v>
      </c>
    </row>
    <row r="29" spans="1:11" ht="85.5" customHeight="1" x14ac:dyDescent="0.35">
      <c r="A29" s="81" t="str">
        <f>VLOOKUP(C29,'2018-19 Needs Trade Grid'!$C:$L,10,0)</f>
        <v>New World Wines</v>
      </c>
      <c r="B29" s="63"/>
      <c r="C29" s="16" t="s">
        <v>245</v>
      </c>
      <c r="D29" s="62" t="str">
        <f>VLOOKUP($C29,'2018-19 Needs Trade Grid'!$C:$F,2,0)</f>
        <v>All NW Countries</v>
      </c>
      <c r="E29" s="62" t="str">
        <f>VLOOKUP($C29,'2018-19 Needs Trade Grid'!$C:$F,3,0)</f>
        <v>Various</v>
      </c>
      <c r="F29" s="62"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65">
        <v>43637</v>
      </c>
      <c r="H29" s="65">
        <v>43644</v>
      </c>
      <c r="I29" s="65">
        <v>43665</v>
      </c>
      <c r="J29" s="65">
        <v>43671</v>
      </c>
      <c r="K29" s="77">
        <f>VLOOKUP(C29,'2018-19 Needs Trade Grid'!$C:$L,9,0)</f>
        <v>25</v>
      </c>
    </row>
    <row r="30" spans="1:11" ht="71.25" customHeight="1" x14ac:dyDescent="0.35">
      <c r="A30" s="81" t="str">
        <f>VLOOKUP(C30,'2018-19 Needs Trade Grid'!$C:$L,10,0)</f>
        <v>White Spirits</v>
      </c>
      <c r="B30" s="63"/>
      <c r="C30" s="16" t="s">
        <v>246</v>
      </c>
      <c r="D30" s="62" t="str">
        <f>VLOOKUP($C30,'2018-19 Needs Trade Grid'!$C:$F,2,0)</f>
        <v>All Countries</v>
      </c>
      <c r="E30" s="62" t="str">
        <f>VLOOKUP($C30,'2018-19 Needs Trade Grid'!$C:$F,3,0)</f>
        <v>$27.25+</v>
      </c>
      <c r="F30" s="62"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66">
        <v>43644</v>
      </c>
      <c r="H30" s="66">
        <v>43651</v>
      </c>
      <c r="I30" s="66">
        <v>43672</v>
      </c>
      <c r="J30" s="65">
        <v>43678</v>
      </c>
      <c r="K30" s="77">
        <f>VLOOKUP(C30,'2018-19 Needs Trade Grid'!$C:$L,9,0)</f>
        <v>25</v>
      </c>
    </row>
    <row r="31" spans="1:11" ht="117.75" customHeight="1" x14ac:dyDescent="0.35">
      <c r="A31" s="81" t="str">
        <f>VLOOKUP(C31,'2018-19 Needs Trade Grid'!$C:$L,10,0)</f>
        <v>All Wines</v>
      </c>
      <c r="B31" s="64"/>
      <c r="C31" s="16" t="s">
        <v>110</v>
      </c>
      <c r="D31" s="62" t="str">
        <f>VLOOKUP($C31,'2018-19 Needs Trade Grid'!$C:$F,2,0)</f>
        <v>All Countries</v>
      </c>
      <c r="E31" s="62" t="str">
        <f>VLOOKUP($C31,'2018-19 Needs Trade Grid'!$C:$F,3,0)</f>
        <v>$8.95 - $15.95</v>
      </c>
      <c r="F31" s="62"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65">
        <v>43651</v>
      </c>
      <c r="H31" s="65">
        <v>43658</v>
      </c>
      <c r="I31" s="65">
        <v>43679</v>
      </c>
      <c r="J31" s="65">
        <v>43685</v>
      </c>
      <c r="K31" s="77">
        <f>VLOOKUP(C31,'2018-19 Needs Trade Grid'!$C:$L,9,0)</f>
        <v>5</v>
      </c>
    </row>
    <row r="32" spans="1:11" ht="61.5" customHeight="1" x14ac:dyDescent="0.35">
      <c r="A32" s="81" t="str">
        <f>VLOOKUP(C32,'2018-19 Needs Trade Grid'!$C:$L,10,0)</f>
        <v>Beer &amp; Cider</v>
      </c>
      <c r="B32" s="63"/>
      <c r="C32" s="16" t="s">
        <v>247</v>
      </c>
      <c r="D32" s="62" t="str">
        <f>VLOOKUP($C32,'2018-19 Needs Trade Grid'!$C:$F,2,0)</f>
        <v>All Countries (excluding Ontario Craft Beer)</v>
      </c>
      <c r="E32" s="62" t="str">
        <f>VLOOKUP($C32,'2018-19 Needs Trade Grid'!$C:$F,3,0)</f>
        <v>Various</v>
      </c>
      <c r="F32" s="62"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66">
        <v>43658</v>
      </c>
      <c r="H32" s="66">
        <v>43665</v>
      </c>
      <c r="I32" s="66">
        <v>43686</v>
      </c>
      <c r="J32" s="65">
        <v>43692</v>
      </c>
      <c r="K32" s="77">
        <f>VLOOKUP(C32,'2018-19 Needs Trade Grid'!$C:$L,9,0)</f>
        <v>3</v>
      </c>
    </row>
    <row r="33" spans="1:11" ht="119.25" customHeight="1" x14ac:dyDescent="0.35">
      <c r="A33" s="81" t="str">
        <f>VLOOKUP(C33,'2018-19 Needs Trade Grid'!$C:$L,10,0)</f>
        <v>All Wines</v>
      </c>
      <c r="B33" s="64"/>
      <c r="C33" s="16" t="s">
        <v>248</v>
      </c>
      <c r="D33" s="62" t="str">
        <f>VLOOKUP($C33,'2018-19 Needs Trade Grid'!$C:$F,2,0)</f>
        <v>All Countries</v>
      </c>
      <c r="E33" s="62" t="str">
        <f>VLOOKUP($C33,'2018-19 Needs Trade Grid'!$C:$F,3,0)</f>
        <v>$8.95 - $15.95</v>
      </c>
      <c r="F33" s="62"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65">
        <v>43665</v>
      </c>
      <c r="H33" s="65">
        <v>43672</v>
      </c>
      <c r="I33" s="65">
        <v>43693</v>
      </c>
      <c r="J33" s="65">
        <v>43699</v>
      </c>
      <c r="K33" s="77">
        <f>VLOOKUP(C33,'2018-19 Needs Trade Grid'!$C:$L,9,0)</f>
        <v>10</v>
      </c>
    </row>
    <row r="34" spans="1:11" ht="42.75" customHeight="1" x14ac:dyDescent="0.35">
      <c r="A34" s="81" t="str">
        <f>VLOOKUP(C34,'2018-19 Needs Trade Grid'!$C:$L,10,0)</f>
        <v>Brown Spirits</v>
      </c>
      <c r="B34" s="109"/>
      <c r="C34" s="33" t="s">
        <v>249</v>
      </c>
      <c r="D34" s="62" t="str">
        <f>VLOOKUP($C34,'2018-19 Needs Trade Grid'!$C:$F,2,0)</f>
        <v>All Countries</v>
      </c>
      <c r="E34" s="62" t="str">
        <f>VLOOKUP($C34,'2018-19 Needs Trade Grid'!$C:$F,3,0)</f>
        <v>$39.95-$300 +</v>
      </c>
      <c r="F34" s="62"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66">
        <v>43672</v>
      </c>
      <c r="H34" s="66">
        <v>43679</v>
      </c>
      <c r="I34" s="66">
        <v>43700</v>
      </c>
      <c r="J34" s="65">
        <v>43706</v>
      </c>
      <c r="K34" s="77">
        <f>VLOOKUP(C34,'2018-19 Needs Trade Grid'!$C:$L,9,0)</f>
        <v>10</v>
      </c>
    </row>
    <row r="35" spans="1:11" ht="42.75" customHeight="1" x14ac:dyDescent="0.35">
      <c r="A35" s="81" t="str">
        <f>VLOOKUP(C35,'2018-19 Needs Trade Grid'!$C:$L,10,0)</f>
        <v>Spirits</v>
      </c>
      <c r="B35" s="108"/>
      <c r="C35" s="16" t="s">
        <v>19</v>
      </c>
      <c r="D35" s="62" t="str">
        <f>VLOOKUP($C35,'2018-19 Needs Trade Grid'!$C:$F,2,0)</f>
        <v>Canada (Ontario)</v>
      </c>
      <c r="E35" s="62">
        <f>VLOOKUP($C35,'2018-19 Needs Trade Grid'!$C:$F,3,0)</f>
        <v>27.75</v>
      </c>
      <c r="F35" s="62"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65">
        <v>43679</v>
      </c>
      <c r="H35" s="65">
        <v>43686</v>
      </c>
      <c r="I35" s="65">
        <v>43707</v>
      </c>
      <c r="J35" s="65">
        <v>43713</v>
      </c>
      <c r="K35" s="77">
        <f>VLOOKUP(C35,'2018-19 Needs Trade Grid'!$C:$L,9,0)</f>
        <v>4</v>
      </c>
    </row>
    <row r="36" spans="1:11" ht="56.5" customHeight="1" x14ac:dyDescent="0.35">
      <c r="A36" s="81" t="s">
        <v>250</v>
      </c>
      <c r="B36" s="63"/>
      <c r="C36" s="16" t="s">
        <v>123</v>
      </c>
      <c r="D36" s="62" t="s">
        <v>16</v>
      </c>
      <c r="E36" s="62" t="s">
        <v>251</v>
      </c>
      <c r="F36" s="62"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65">
        <v>43679</v>
      </c>
      <c r="H36" s="65">
        <v>43686</v>
      </c>
      <c r="I36" s="65">
        <v>43707</v>
      </c>
      <c r="J36" s="65">
        <v>43713</v>
      </c>
      <c r="K36" s="77">
        <f>VLOOKUP(C36,'2018-19 Needs Trade Grid'!$C:$L,9,0)</f>
        <v>25</v>
      </c>
    </row>
    <row r="37" spans="1:11" ht="74.150000000000006" customHeight="1" x14ac:dyDescent="0.35">
      <c r="A37" s="81" t="s">
        <v>250</v>
      </c>
      <c r="B37" s="63"/>
      <c r="C37" s="16" t="s">
        <v>127</v>
      </c>
      <c r="D37" s="62" t="s">
        <v>16</v>
      </c>
      <c r="E37" s="62" t="s">
        <v>252</v>
      </c>
      <c r="F37" s="62"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65">
        <v>43679</v>
      </c>
      <c r="H37" s="65">
        <v>43686</v>
      </c>
      <c r="I37" s="65">
        <v>43707</v>
      </c>
      <c r="J37" s="65">
        <v>43713</v>
      </c>
      <c r="K37" s="77">
        <f>VLOOKUP(C37,'2018-19 Needs Trade Grid'!$C:$L,9,0)</f>
        <v>25</v>
      </c>
    </row>
    <row r="38" spans="1:11" ht="41.15" customHeight="1" x14ac:dyDescent="0.35">
      <c r="A38" s="81" t="str">
        <f>VLOOKUP(C38,'2018-19 Needs Trade Grid'!$C:$L,10,0)</f>
        <v>Beer &amp; Cider</v>
      </c>
      <c r="B38" s="63"/>
      <c r="C38" s="16" t="s">
        <v>253</v>
      </c>
      <c r="D38" s="62" t="str">
        <f>VLOOKUP($C38,'2018-19 Needs Trade Grid'!$C:$F,2,0)</f>
        <v>Canada (Ontario)</v>
      </c>
      <c r="E38" s="62" t="str">
        <f>VLOOKUP($C38,'2018-19 Needs Trade Grid'!$C:$F,3,0)</f>
        <v>Various</v>
      </c>
      <c r="F38" s="62"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66">
        <v>43686</v>
      </c>
      <c r="H38" s="66">
        <v>43693</v>
      </c>
      <c r="I38" s="66">
        <v>43714</v>
      </c>
      <c r="J38" s="65">
        <v>43720</v>
      </c>
      <c r="K38" s="77">
        <f>VLOOKUP(C38,'2018-19 Needs Trade Grid'!$C:$L,9,0)</f>
        <v>3</v>
      </c>
    </row>
    <row r="39" spans="1:11" ht="42.75" customHeight="1" x14ac:dyDescent="0.35">
      <c r="A39" s="81" t="s">
        <v>48</v>
      </c>
      <c r="B39" s="64"/>
      <c r="C39" s="33" t="s">
        <v>254</v>
      </c>
      <c r="D39" s="62" t="s">
        <v>255</v>
      </c>
      <c r="E39" s="62" t="s">
        <v>74</v>
      </c>
      <c r="F39" s="62" t="s">
        <v>256</v>
      </c>
      <c r="G39" s="65">
        <v>43693</v>
      </c>
      <c r="H39" s="65">
        <v>43700</v>
      </c>
      <c r="I39" s="65">
        <v>43721</v>
      </c>
      <c r="J39" s="65">
        <v>43727</v>
      </c>
      <c r="K39" s="77">
        <v>6</v>
      </c>
    </row>
    <row r="40" spans="1:11" ht="42.75" customHeight="1" x14ac:dyDescent="0.35">
      <c r="A40" s="81" t="str">
        <f>VLOOKUP(C40,'2018-19 Needs Trade Grid'!$C:$L,10,0)</f>
        <v>Brown Spirits</v>
      </c>
      <c r="B40" s="109"/>
      <c r="C40" s="33" t="s">
        <v>257</v>
      </c>
      <c r="D40" s="62" t="str">
        <f>VLOOKUP($C40,'2018-19 Needs Trade Grid'!$C:$F,2,0)</f>
        <v>All countries</v>
      </c>
      <c r="E40" s="62" t="str">
        <f>VLOOKUP($C40,'2018-19 Needs Trade Grid'!$C:$F,3,0)</f>
        <v>(Seasonal Liqueurs) $20.00 -$39.95
(Cocktail Essentials) $20.00+
                                   (Tequila) $36.95 - +$99.95</v>
      </c>
      <c r="F40" s="62"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66">
        <v>43700</v>
      </c>
      <c r="H40" s="66">
        <v>43707</v>
      </c>
      <c r="I40" s="66">
        <v>43728</v>
      </c>
      <c r="J40" s="65">
        <v>43734</v>
      </c>
      <c r="K40" s="77">
        <f>VLOOKUP(C40,'2018-19 Needs Trade Grid'!$C:$L,9,0)</f>
        <v>6</v>
      </c>
    </row>
    <row r="41" spans="1:11" ht="42.75" customHeight="1" x14ac:dyDescent="0.35">
      <c r="A41" s="81" t="str">
        <f>VLOOKUP(C41,'2018-19 Needs Trade Grid'!$C:$L,10,0)</f>
        <v>White Spirits</v>
      </c>
      <c r="B41" s="64"/>
      <c r="C41" s="16" t="s">
        <v>229</v>
      </c>
      <c r="D41" s="62" t="str">
        <f>VLOOKUP($C41,'2018-19 Needs Trade Grid'!$C:$F,2,0)</f>
        <v>All Countries</v>
      </c>
      <c r="E41" s="62" t="str">
        <f>VLOOKUP($C41,'2018-19 Needs Trade Grid'!$C:$F,3,0)</f>
        <v>$28.00+</v>
      </c>
      <c r="F41" s="62" t="s">
        <v>230</v>
      </c>
      <c r="G41" s="65">
        <v>43707</v>
      </c>
      <c r="H41" s="65">
        <v>43714</v>
      </c>
      <c r="I41" s="65">
        <v>43735</v>
      </c>
      <c r="J41" s="65">
        <v>43741</v>
      </c>
      <c r="K41" s="77">
        <f>VLOOKUP(C41,'2018-19 Needs Trade Grid'!$C:$L,9,0)</f>
        <v>4</v>
      </c>
    </row>
    <row r="42" spans="1:11" ht="42.75" customHeight="1" x14ac:dyDescent="0.35">
      <c r="A42" s="81" t="str">
        <f>VLOOKUP(C42,'2018-19 Needs Trade Grid'!$C:$L,10,0)</f>
        <v>Ontario Wines</v>
      </c>
      <c r="B42" s="63"/>
      <c r="C42" s="16" t="s">
        <v>146</v>
      </c>
      <c r="D42" s="62" t="str">
        <f>VLOOKUP($C42,'2018-19 Needs Trade Grid'!$C:$F,2,0)</f>
        <v>Canada (Ontario)</v>
      </c>
      <c r="E42" s="62" t="str">
        <f>VLOOKUP($C42,'2018-19 Needs Trade Grid'!$C:$F,3,0)</f>
        <v>$11.95-$19.95</v>
      </c>
      <c r="F42" s="62"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66">
        <v>43714</v>
      </c>
      <c r="H42" s="66">
        <v>43721</v>
      </c>
      <c r="I42" s="66">
        <v>43742</v>
      </c>
      <c r="J42" s="65">
        <v>43748</v>
      </c>
      <c r="K42" s="77">
        <f>VLOOKUP(C42,'2018-19 Needs Trade Grid'!$C:$L,9,0)</f>
        <v>25</v>
      </c>
    </row>
    <row r="43" spans="1:11" ht="42.75" customHeight="1" x14ac:dyDescent="0.35">
      <c r="A43" s="81" t="str">
        <f>VLOOKUP(C43,'2018-19 Needs Trade Grid'!$C:$L,10,0)</f>
        <v>White Spirits</v>
      </c>
      <c r="B43" s="64"/>
      <c r="C43" s="16" t="s">
        <v>241</v>
      </c>
      <c r="D43" s="62" t="str">
        <f>VLOOKUP($C43,'2018-19 Needs Trade Grid'!$C:$F,2,0)</f>
        <v>All Countries</v>
      </c>
      <c r="E43" s="62" t="str">
        <f>VLOOKUP($C43,'2018-19 Needs Trade Grid'!$C:$F,3,0)</f>
        <v>$27.25+</v>
      </c>
      <c r="F43" s="62" t="s">
        <v>242</v>
      </c>
      <c r="G43" s="65">
        <v>43721</v>
      </c>
      <c r="H43" s="65">
        <v>43728</v>
      </c>
      <c r="I43" s="65">
        <v>43749</v>
      </c>
      <c r="J43" s="65">
        <v>43755</v>
      </c>
      <c r="K43" s="77">
        <f>VLOOKUP(C43,'2018-19 Needs Trade Grid'!$C:$L,9,0)</f>
        <v>25</v>
      </c>
    </row>
    <row r="44" spans="1:11" ht="42.75" customHeight="1" x14ac:dyDescent="0.35">
      <c r="A44" s="81" t="str">
        <f>VLOOKUP(C44,'2018-19 Needs Trade Grid'!$C:$L,10,0)</f>
        <v>Beer &amp; Cider</v>
      </c>
      <c r="B44" s="64"/>
      <c r="C44" s="16" t="s">
        <v>151</v>
      </c>
      <c r="D44" s="62" t="str">
        <f>VLOOKUP($C44,'2018-19 Needs Trade Grid'!$C:$F,2,0)</f>
        <v>All Countries</v>
      </c>
      <c r="E44" s="62" t="str">
        <f>VLOOKUP($C44,'2018-19 Needs Trade Grid'!$C:$F,3,0)</f>
        <v>Competitive With Current Assortment</v>
      </c>
      <c r="F44" s="62"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66">
        <v>43728</v>
      </c>
      <c r="H44" s="66">
        <v>43735</v>
      </c>
      <c r="I44" s="66">
        <v>43756</v>
      </c>
      <c r="J44" s="65">
        <v>43762</v>
      </c>
      <c r="K44" s="77">
        <v>3</v>
      </c>
    </row>
    <row r="45" spans="1:11" ht="42.75" customHeight="1" x14ac:dyDescent="0.35">
      <c r="A45" s="81" t="str">
        <f>VLOOKUP(C45,'2018-19 Needs Trade Grid'!$C:$L,10,0)</f>
        <v>White Spirits</v>
      </c>
      <c r="B45" s="64"/>
      <c r="C45" s="16" t="s">
        <v>246</v>
      </c>
      <c r="D45" s="62" t="str">
        <f>VLOOKUP($C45,'2018-19 Needs Trade Grid'!$C:$F,2,0)</f>
        <v>All Countries</v>
      </c>
      <c r="E45" s="62" t="str">
        <f>VLOOKUP($C45,'2018-19 Needs Trade Grid'!$C:$F,3,0)</f>
        <v>$27.25+</v>
      </c>
      <c r="F45" s="62"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65">
        <v>43735</v>
      </c>
      <c r="H45" s="65">
        <v>43742</v>
      </c>
      <c r="I45" s="65">
        <v>43763</v>
      </c>
      <c r="J45" s="65">
        <v>43769</v>
      </c>
      <c r="K45" s="77">
        <f>VLOOKUP(C45,'2018-19 Needs Trade Grid'!$C:$L,9,0)</f>
        <v>25</v>
      </c>
    </row>
    <row r="46" spans="1:11" ht="42.75" customHeight="1" x14ac:dyDescent="0.35">
      <c r="A46" s="81" t="s">
        <v>31</v>
      </c>
      <c r="B46" s="63"/>
      <c r="C46" s="44" t="s">
        <v>258</v>
      </c>
      <c r="D46" s="62" t="s">
        <v>20</v>
      </c>
      <c r="E46" s="62" t="s">
        <v>17</v>
      </c>
      <c r="F46" s="62" t="s">
        <v>259</v>
      </c>
      <c r="G46" s="66">
        <v>43742</v>
      </c>
      <c r="H46" s="66">
        <v>43749</v>
      </c>
      <c r="I46" s="66">
        <v>43770</v>
      </c>
      <c r="J46" s="65">
        <v>43776</v>
      </c>
      <c r="K46" s="77">
        <v>25</v>
      </c>
    </row>
    <row r="47" spans="1:11" ht="42.75" customHeight="1" x14ac:dyDescent="0.35">
      <c r="A47" s="81" t="str">
        <f>VLOOKUP(C47,'2018-19 Needs Trade Grid'!$C:$L,10,0)</f>
        <v>Beer &amp; Cider</v>
      </c>
      <c r="B47" s="64"/>
      <c r="C47" s="16" t="s">
        <v>260</v>
      </c>
      <c r="D47" s="62" t="str">
        <f>VLOOKUP($C47,'2018-19 Needs Trade Grid'!$C:$F,2,0)</f>
        <v>All Countries (excluding Ontario Craft Beer)</v>
      </c>
      <c r="E47" s="62" t="str">
        <f>VLOOKUP($C47,'2018-19 Needs Trade Grid'!$C:$F,3,0)</f>
        <v>Various</v>
      </c>
      <c r="F47" s="62"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65">
        <v>43749</v>
      </c>
      <c r="H47" s="65">
        <v>43756</v>
      </c>
      <c r="I47" s="65">
        <v>43777</v>
      </c>
      <c r="J47" s="65">
        <v>43783</v>
      </c>
      <c r="K47" s="77">
        <f>VLOOKUP(C47,'2018-19 Needs Trade Grid'!$C:$L,9,0)</f>
        <v>3</v>
      </c>
    </row>
    <row r="48" spans="1:11" ht="42.75" customHeight="1" x14ac:dyDescent="0.35">
      <c r="A48" s="81" t="str">
        <f>VLOOKUP(C48,'2018-19 Needs Trade Grid'!$C:$L,10,0)</f>
        <v>Beer &amp; Cider</v>
      </c>
      <c r="B48" s="63"/>
      <c r="C48" s="16" t="s">
        <v>217</v>
      </c>
      <c r="D48" s="62" t="str">
        <f>VLOOKUP($C48,'2018-19 Needs Trade Grid'!$C:$F,2,0)</f>
        <v>Canada (Ontario)</v>
      </c>
      <c r="E48" s="62" t="str">
        <f>VLOOKUP($C48,'2018-19 Needs Trade Grid'!$C:$F,3,0)</f>
        <v>Competitive With Current Assortment</v>
      </c>
      <c r="F48" s="62"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66">
        <v>43756</v>
      </c>
      <c r="H48" s="66">
        <v>43763</v>
      </c>
      <c r="I48" s="66">
        <v>43784</v>
      </c>
      <c r="J48" s="65">
        <v>43790</v>
      </c>
      <c r="K48" s="77">
        <f>VLOOKUP(C48,'2018-19 Needs Trade Grid'!$C:$L,9,0)</f>
        <v>3</v>
      </c>
    </row>
    <row r="49" spans="1:11" ht="42.75" customHeight="1" x14ac:dyDescent="0.35">
      <c r="A49" s="81" t="s">
        <v>48</v>
      </c>
      <c r="B49" s="64"/>
      <c r="C49" s="16" t="s">
        <v>261</v>
      </c>
      <c r="D49" s="62" t="s">
        <v>262</v>
      </c>
      <c r="E49" s="62" t="s">
        <v>74</v>
      </c>
      <c r="F49" s="62" t="s">
        <v>263</v>
      </c>
      <c r="G49" s="65">
        <v>43763</v>
      </c>
      <c r="H49" s="65">
        <v>43770</v>
      </c>
      <c r="I49" s="65">
        <v>43791</v>
      </c>
      <c r="J49" s="65">
        <v>43797</v>
      </c>
      <c r="K49" s="77">
        <v>5</v>
      </c>
    </row>
    <row r="50" spans="1:11" ht="42.75" customHeight="1" x14ac:dyDescent="0.35">
      <c r="A50" s="81" t="str">
        <f>VLOOKUP(C50,'2018-19 Needs Trade Grid'!$C:$L,10,0)</f>
        <v>Spirits</v>
      </c>
      <c r="B50" s="109"/>
      <c r="C50" s="16" t="s">
        <v>19</v>
      </c>
      <c r="D50" s="62" t="str">
        <f>VLOOKUP($C50,'2018-19 Needs Trade Grid'!$C:$F,2,0)</f>
        <v>Canada (Ontario)</v>
      </c>
      <c r="E50" s="62">
        <f>VLOOKUP($C50,'2018-19 Needs Trade Grid'!$C:$F,3,0)</f>
        <v>27.75</v>
      </c>
      <c r="F50" s="62"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66">
        <v>43763</v>
      </c>
      <c r="H50" s="66">
        <v>43770</v>
      </c>
      <c r="I50" s="66">
        <v>43791</v>
      </c>
      <c r="J50" s="65">
        <v>43797</v>
      </c>
      <c r="K50" s="77">
        <f>VLOOKUP(C50,'2018-19 Needs Trade Grid'!$C:$L,9,0)</f>
        <v>4</v>
      </c>
    </row>
    <row r="51" spans="1:11" ht="42.75" customHeight="1" x14ac:dyDescent="0.35">
      <c r="A51" s="81" t="s">
        <v>48</v>
      </c>
      <c r="B51" s="81"/>
      <c r="C51" s="82" t="s">
        <v>264</v>
      </c>
      <c r="D51" s="83" t="s">
        <v>265</v>
      </c>
      <c r="E51" s="83" t="s">
        <v>120</v>
      </c>
      <c r="F51" s="83" t="s">
        <v>266</v>
      </c>
      <c r="G51" s="84">
        <v>43770</v>
      </c>
      <c r="H51" s="84">
        <v>43777</v>
      </c>
      <c r="I51" s="84">
        <v>43798</v>
      </c>
      <c r="J51" s="85">
        <v>43804</v>
      </c>
      <c r="K51" s="86">
        <v>4</v>
      </c>
    </row>
    <row r="52" spans="1:11" ht="42.75" customHeight="1" x14ac:dyDescent="0.35">
      <c r="A52" s="81" t="s">
        <v>48</v>
      </c>
      <c r="B52" s="81"/>
      <c r="C52" s="82" t="s">
        <v>267</v>
      </c>
      <c r="D52" s="83" t="s">
        <v>163</v>
      </c>
      <c r="E52" s="83" t="s">
        <v>268</v>
      </c>
      <c r="F52" s="83" t="s">
        <v>269</v>
      </c>
      <c r="G52" s="85">
        <v>43777</v>
      </c>
      <c r="H52" s="85">
        <v>43784</v>
      </c>
      <c r="I52" s="85">
        <v>43805</v>
      </c>
      <c r="J52" s="85">
        <v>43811</v>
      </c>
      <c r="K52" s="86">
        <v>4</v>
      </c>
    </row>
    <row r="53" spans="1:11" ht="42.75" customHeight="1" x14ac:dyDescent="0.35">
      <c r="A53" s="67"/>
      <c r="B53" s="67"/>
      <c r="C53" s="68"/>
      <c r="D53" s="69"/>
      <c r="E53" s="69"/>
      <c r="F53" s="69"/>
      <c r="G53" s="70">
        <v>43784</v>
      </c>
      <c r="H53" s="70">
        <v>43791</v>
      </c>
      <c r="I53" s="70">
        <v>43812</v>
      </c>
      <c r="J53" s="71">
        <v>43818</v>
      </c>
      <c r="K53" s="79"/>
    </row>
    <row r="54" spans="1:11" ht="42.75" customHeight="1" x14ac:dyDescent="0.35">
      <c r="A54" s="67"/>
      <c r="B54" s="72"/>
      <c r="C54" s="68"/>
      <c r="D54" s="69"/>
      <c r="E54" s="69"/>
      <c r="F54" s="69"/>
      <c r="G54" s="71">
        <v>43791</v>
      </c>
      <c r="H54" s="71">
        <v>43798</v>
      </c>
      <c r="I54" s="71">
        <v>43819</v>
      </c>
      <c r="J54" s="71">
        <v>43825</v>
      </c>
      <c r="K54" s="79"/>
    </row>
    <row r="55" spans="1:11" ht="75" customHeight="1" x14ac:dyDescent="0.35">
      <c r="A55" s="81" t="str">
        <f>VLOOKUP(C55,'2018-19 Needs Trade Grid'!$C:$L,10,0)</f>
        <v>All Wines</v>
      </c>
      <c r="B55" s="63"/>
      <c r="C55" s="16" t="s">
        <v>110</v>
      </c>
      <c r="D55" s="62" t="str">
        <f>VLOOKUP($C55,'2018-19 Needs Trade Grid'!$C:$F,2,0)</f>
        <v>All Countries</v>
      </c>
      <c r="E55" s="62" t="str">
        <f>VLOOKUP($C55,'2018-19 Needs Trade Grid'!$C:$F,3,0)</f>
        <v>$8.95 - $15.95</v>
      </c>
      <c r="F55" s="62"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66">
        <v>43798</v>
      </c>
      <c r="H55" s="66">
        <v>43805</v>
      </c>
      <c r="I55" s="66">
        <v>43826</v>
      </c>
      <c r="J55" s="65">
        <v>43832</v>
      </c>
      <c r="K55" s="77">
        <f>VLOOKUP(C55,'2018-19 Needs Trade Grid'!$C:$L,9,0)</f>
        <v>5</v>
      </c>
    </row>
    <row r="56" spans="1:11" ht="75" customHeight="1" x14ac:dyDescent="0.35">
      <c r="A56" s="81" t="str">
        <f>VLOOKUP(C56,'2018-19 Needs Trade Grid'!$C:$L,10,0)</f>
        <v>Ontario Wines</v>
      </c>
      <c r="B56" s="63"/>
      <c r="C56" s="41" t="s">
        <v>270</v>
      </c>
      <c r="D56" s="62" t="str">
        <f>VLOOKUP($C56,'2018-19 Needs Trade Grid'!$C:$F,2,0)</f>
        <v>Canada (Ontario)</v>
      </c>
      <c r="E56" s="62" t="str">
        <f>VLOOKUP($C56,'2018-19 Needs Trade Grid'!$C:$F,3,0)</f>
        <v>Various</v>
      </c>
      <c r="F56" s="62" t="str">
        <f>VLOOKUP($C56,'2018-19 Needs Trade Grid'!$C:$F,4,0)</f>
        <v xml:space="preserve">Obtain permission of category/product manager before submitting to adhoc tenders. For wines not covered in other Product Calls within this needs letter. </v>
      </c>
      <c r="G56" s="65">
        <v>43798</v>
      </c>
      <c r="H56" s="65">
        <v>43805</v>
      </c>
      <c r="I56" s="65">
        <v>43826</v>
      </c>
      <c r="J56" s="65">
        <v>43832</v>
      </c>
      <c r="K56" s="77">
        <f>VLOOKUP(C56,'2018-19 Needs Trade Grid'!$C:$L,9,0)</f>
        <v>25</v>
      </c>
    </row>
    <row r="57" spans="1:11" ht="75" customHeight="1" x14ac:dyDescent="0.35">
      <c r="A57" s="81" t="str">
        <f>VLOOKUP(C57,'2018-19 Needs Trade Grid'!$C:$L,10,0)</f>
        <v>European Wines</v>
      </c>
      <c r="B57" s="63"/>
      <c r="C57" s="16" t="s">
        <v>271</v>
      </c>
      <c r="D57" s="62" t="str">
        <f>VLOOKUP($C57,'2018-19 Needs Trade Grid'!$C:$F,2,0)</f>
        <v>All EW Countries</v>
      </c>
      <c r="E57" s="62" t="str">
        <f>VLOOKUP($C57,'2018-19 Needs Trade Grid'!$C:$F,3,0)</f>
        <v>Various</v>
      </c>
      <c r="F57" s="62" t="str">
        <f>VLOOKUP($C57,'2018-19 Needs Trade Grid'!$C:$F,4,0)</f>
        <v xml:space="preserve">Obtain permission of category/product manager before submitting to ad hoc tenders. For wines not covered in other product calls within this needs letter. </v>
      </c>
      <c r="G57" s="65">
        <v>43798</v>
      </c>
      <c r="H57" s="65">
        <v>43805</v>
      </c>
      <c r="I57" s="65">
        <v>43826</v>
      </c>
      <c r="J57" s="65">
        <v>43832</v>
      </c>
      <c r="K57" s="77">
        <f>VLOOKUP(C57,'2018-19 Needs Trade Grid'!$C:$L,9,0)</f>
        <v>25</v>
      </c>
    </row>
    <row r="58" spans="1:11" ht="75" customHeight="1" x14ac:dyDescent="0.35">
      <c r="A58" s="81" t="str">
        <f>VLOOKUP(C58,'2018-19 Needs Trade Grid'!$C:$L,10,0)</f>
        <v>New World Wines</v>
      </c>
      <c r="B58" s="63"/>
      <c r="C58" s="16" t="s">
        <v>272</v>
      </c>
      <c r="D58" s="62" t="str">
        <f>VLOOKUP($C58,'2018-19 Needs Trade Grid'!$C:$F,2,0)</f>
        <v>All NW Countries</v>
      </c>
      <c r="E58" s="62" t="str">
        <f>VLOOKUP($C58,'2018-19 Needs Trade Grid'!$C:$F,3,0)</f>
        <v>Various</v>
      </c>
      <c r="F58" s="62"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65">
        <v>43798</v>
      </c>
      <c r="H58" s="65">
        <v>43805</v>
      </c>
      <c r="I58" s="65">
        <v>43826</v>
      </c>
      <c r="J58" s="65">
        <v>43832</v>
      </c>
      <c r="K58" s="77">
        <f>VLOOKUP(C58,'2018-19 Needs Trade Grid'!$C:$L,9,0)</f>
        <v>25</v>
      </c>
    </row>
    <row r="59" spans="1:11" ht="55.5" customHeight="1" x14ac:dyDescent="0.35">
      <c r="A59" s="81" t="str">
        <f>VLOOKUP(C59,'2018-19 Needs Trade Grid'!$C:$L,10,0)</f>
        <v>Beer &amp; Cider</v>
      </c>
      <c r="B59" s="64"/>
      <c r="C59" s="16" t="s">
        <v>273</v>
      </c>
      <c r="D59" s="62" t="str">
        <f>VLOOKUP($C59,'2018-19 Needs Trade Grid'!$C:$F,2,0)</f>
        <v>Canada (Ontario)</v>
      </c>
      <c r="E59" s="62" t="str">
        <f>VLOOKUP($C59,'2018-19 Needs Trade Grid'!$C:$F,3,0)</f>
        <v>Various</v>
      </c>
      <c r="F59" s="62"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65">
        <v>43805</v>
      </c>
      <c r="H59" s="65">
        <v>43812</v>
      </c>
      <c r="I59" s="65">
        <v>43833</v>
      </c>
      <c r="J59" s="65">
        <v>43839</v>
      </c>
      <c r="K59" s="77">
        <f>VLOOKUP(C59,'2018-19 Needs Trade Grid'!$C:$L,9,0)</f>
        <v>3</v>
      </c>
    </row>
    <row r="60" spans="1:11" ht="55.5" customHeight="1" x14ac:dyDescent="0.35">
      <c r="A60" s="81" t="str">
        <f>VLOOKUP(C60,'2018-19 Needs Trade Grid'!$C:$L,10,0)</f>
        <v>Beer &amp; Cider</v>
      </c>
      <c r="B60" s="63"/>
      <c r="C60" s="16" t="s">
        <v>274</v>
      </c>
      <c r="D60" s="62" t="str">
        <f>VLOOKUP($C60,'2018-19 Needs Trade Grid'!$C:$F,2,0)</f>
        <v>Canada (Ontario)</v>
      </c>
      <c r="E60" s="62" t="str">
        <f>VLOOKUP($C60,'2018-19 Needs Trade Grid'!$C:$F,3,0)</f>
        <v>Competitive With Current Assortment</v>
      </c>
      <c r="F60" s="62"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66">
        <v>43812</v>
      </c>
      <c r="H60" s="66">
        <v>43819</v>
      </c>
      <c r="I60" s="66">
        <v>43840</v>
      </c>
      <c r="J60" s="65">
        <v>43846</v>
      </c>
      <c r="K60" s="77">
        <f>VLOOKUP(C60,'2018-19 Needs Trade Grid'!$C:$L,9,0)</f>
        <v>3</v>
      </c>
    </row>
    <row r="61" spans="1:11" ht="55.5" customHeight="1" x14ac:dyDescent="0.35">
      <c r="A61" s="81" t="s">
        <v>38</v>
      </c>
      <c r="B61" s="64"/>
      <c r="C61" s="16" t="s">
        <v>275</v>
      </c>
      <c r="D61" s="62" t="s">
        <v>46</v>
      </c>
      <c r="E61" s="62" t="s">
        <v>276</v>
      </c>
      <c r="F61" s="62" t="s">
        <v>277</v>
      </c>
      <c r="G61" s="65">
        <v>43819</v>
      </c>
      <c r="H61" s="65">
        <v>43826</v>
      </c>
      <c r="I61" s="65">
        <v>43847</v>
      </c>
      <c r="J61" s="65">
        <v>43853</v>
      </c>
      <c r="K61" s="77">
        <v>5</v>
      </c>
    </row>
    <row r="62" spans="1:11" ht="55.5" customHeight="1" x14ac:dyDescent="0.35">
      <c r="A62" s="81" t="s">
        <v>38</v>
      </c>
      <c r="B62" s="63"/>
      <c r="C62" s="16" t="s">
        <v>278</v>
      </c>
      <c r="D62" s="62" t="s">
        <v>114</v>
      </c>
      <c r="E62" s="62" t="s">
        <v>279</v>
      </c>
      <c r="F62" s="62" t="s">
        <v>280</v>
      </c>
      <c r="G62" s="66">
        <v>43826</v>
      </c>
      <c r="H62" s="66">
        <v>43833</v>
      </c>
      <c r="I62" s="66">
        <v>43854</v>
      </c>
      <c r="J62" s="65">
        <v>43860</v>
      </c>
      <c r="K62" s="77">
        <v>5</v>
      </c>
    </row>
    <row r="63" spans="1:11" ht="55.5" customHeight="1" x14ac:dyDescent="0.35">
      <c r="A63" s="81" t="s">
        <v>106</v>
      </c>
      <c r="B63" s="109"/>
      <c r="C63" s="33" t="s">
        <v>281</v>
      </c>
      <c r="D63" s="62" t="s">
        <v>16</v>
      </c>
      <c r="E63" s="62" t="s">
        <v>282</v>
      </c>
      <c r="F63" s="62" t="s">
        <v>283</v>
      </c>
      <c r="G63" s="65">
        <v>43833</v>
      </c>
      <c r="H63" s="65">
        <v>43840</v>
      </c>
      <c r="I63" s="65">
        <v>43861</v>
      </c>
      <c r="J63" s="65">
        <v>43867</v>
      </c>
      <c r="K63" s="77">
        <v>10</v>
      </c>
    </row>
    <row r="64" spans="1:11" ht="55.5" customHeight="1" x14ac:dyDescent="0.35">
      <c r="A64" s="81" t="str">
        <f>VLOOKUP(C64,'2018-19 Needs Trade Grid'!$C:$L,10,0)</f>
        <v>Ontario Wines</v>
      </c>
      <c r="B64" s="63"/>
      <c r="C64" s="16" t="s">
        <v>32</v>
      </c>
      <c r="D64" s="62" t="str">
        <f>VLOOKUP($C64,'2018-19 Needs Trade Grid'!$C:$F,2,0)</f>
        <v>Canada (Ontario)</v>
      </c>
      <c r="E64" s="62" t="str">
        <f>VLOOKUP($C64,'2018-19 Needs Trade Grid'!$C:$F,3,0)</f>
        <v>$9.95/750mL+</v>
      </c>
      <c r="F64" s="62" t="str">
        <f>VLOOKUP($C64,'2018-19 Needs Trade Grid'!$C:$F,4,0)</f>
        <v>ICB: 750mL and 1.5L size formats of all red and white varietals and blends will be considered.</v>
      </c>
      <c r="G64" s="66">
        <v>43840</v>
      </c>
      <c r="H64" s="66">
        <v>43847</v>
      </c>
      <c r="I64" s="66">
        <v>43868</v>
      </c>
      <c r="J64" s="65">
        <v>43874</v>
      </c>
      <c r="K64" s="77">
        <f>VLOOKUP(C64,'2018-19 Needs Trade Grid'!$C:$L,9,0)</f>
        <v>25</v>
      </c>
    </row>
    <row r="65" spans="1:14" ht="55.5" customHeight="1" x14ac:dyDescent="0.35">
      <c r="A65" s="81" t="str">
        <f>VLOOKUP(C65,'2018-19 Needs Trade Grid'!$C:$L,10,0)</f>
        <v>Beer &amp; Cider</v>
      </c>
      <c r="B65" s="64"/>
      <c r="C65" s="16" t="s">
        <v>284</v>
      </c>
      <c r="D65" s="62" t="str">
        <f>VLOOKUP($C65,'2018-19 Needs Trade Grid'!$C:$F,2,0)</f>
        <v>All Countries (excluding Ontario Craft Beer)</v>
      </c>
      <c r="E65" s="62" t="str">
        <f>VLOOKUP($C65,'2018-19 Needs Trade Grid'!$C:$F,3,0)</f>
        <v>Various</v>
      </c>
      <c r="F65" s="62"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65">
        <v>43847</v>
      </c>
      <c r="H65" s="65">
        <v>43854</v>
      </c>
      <c r="I65" s="65">
        <v>43875</v>
      </c>
      <c r="J65" s="65">
        <v>43881</v>
      </c>
      <c r="K65" s="77">
        <f>VLOOKUP(C65,'2018-19 Needs Trade Grid'!$C:$L,9,0)</f>
        <v>3</v>
      </c>
    </row>
    <row r="66" spans="1:14" ht="55.5" customHeight="1" x14ac:dyDescent="0.35">
      <c r="A66" s="81" t="s">
        <v>38</v>
      </c>
      <c r="B66" s="63"/>
      <c r="C66" s="16" t="s">
        <v>285</v>
      </c>
      <c r="D66" s="62" t="s">
        <v>114</v>
      </c>
      <c r="E66" s="62" t="s">
        <v>286</v>
      </c>
      <c r="F66" s="62" t="s">
        <v>280</v>
      </c>
      <c r="G66" s="66">
        <v>43854</v>
      </c>
      <c r="H66" s="66">
        <v>43861</v>
      </c>
      <c r="I66" s="66">
        <v>43882</v>
      </c>
      <c r="J66" s="65">
        <v>43888</v>
      </c>
      <c r="K66" s="77">
        <v>5</v>
      </c>
    </row>
    <row r="67" spans="1:14" ht="45" customHeight="1" x14ac:dyDescent="0.35">
      <c r="A67" s="81" t="str">
        <f>VLOOKUP(C67,'2018-19 Needs Trade Grid'!$C:$L,10,0)</f>
        <v>Beer &amp; Cider</v>
      </c>
      <c r="B67" s="64"/>
      <c r="C67" s="16" t="s">
        <v>287</v>
      </c>
      <c r="D67" s="62" t="str">
        <f>VLOOKUP($C67,'2018-19 Needs Trade Grid'!$C:$F,2,0)</f>
        <v>All Countries (excluding Ontario Craft Beer)</v>
      </c>
      <c r="E67" s="62" t="str">
        <f>VLOOKUP($C67,'2018-19 Needs Trade Grid'!$C:$F,3,0)</f>
        <v>Competitive With Current Assortment</v>
      </c>
      <c r="F67" s="62"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65">
        <v>43861</v>
      </c>
      <c r="H67" s="65">
        <v>43868</v>
      </c>
      <c r="I67" s="65">
        <v>43889</v>
      </c>
      <c r="J67" s="65">
        <v>43895</v>
      </c>
      <c r="K67" s="77">
        <f>VLOOKUP(C67,'2018-19 Needs Trade Grid'!$C:$L,9,0)</f>
        <v>3</v>
      </c>
    </row>
    <row r="68" spans="1:14" ht="114" customHeight="1" x14ac:dyDescent="0.35">
      <c r="A68" s="81" t="str">
        <f>VLOOKUP(C68,'2018-19 Needs Trade Grid'!$C:$L,10,0)</f>
        <v>Spirits</v>
      </c>
      <c r="B68" s="109"/>
      <c r="C68" s="16" t="s">
        <v>19</v>
      </c>
      <c r="D68" s="62" t="str">
        <f>VLOOKUP($C68,'2018-19 Needs Trade Grid'!$C:$F,2,0)</f>
        <v>Canada (Ontario)</v>
      </c>
      <c r="E68" s="62">
        <f>VLOOKUP($C68,'2018-19 Needs Trade Grid'!$C:$F,3,0)</f>
        <v>27.75</v>
      </c>
      <c r="F68" s="62"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66">
        <v>43868</v>
      </c>
      <c r="H68" s="66">
        <v>43875</v>
      </c>
      <c r="I68" s="66">
        <v>43896</v>
      </c>
      <c r="J68" s="65">
        <v>43902</v>
      </c>
      <c r="K68" s="77">
        <f>VLOOKUP(C68,'2018-19 Needs Trade Grid'!$C:$L,9,0)</f>
        <v>4</v>
      </c>
    </row>
    <row r="69" spans="1:14" ht="116" x14ac:dyDescent="0.35">
      <c r="A69" s="81" t="s">
        <v>288</v>
      </c>
      <c r="B69" s="63"/>
      <c r="C69" s="16" t="s">
        <v>289</v>
      </c>
      <c r="D69" s="62" t="s">
        <v>16</v>
      </c>
      <c r="E69" s="62" t="s">
        <v>17</v>
      </c>
      <c r="F69" s="62" t="s">
        <v>290</v>
      </c>
      <c r="G69" s="66">
        <v>43868</v>
      </c>
      <c r="H69" s="66">
        <v>43875</v>
      </c>
      <c r="I69" s="66">
        <v>43896</v>
      </c>
      <c r="J69" s="65">
        <v>43902</v>
      </c>
      <c r="K69" s="77">
        <f>VLOOKUP(C69,'2018-19 Needs Trade Grid'!$C:$L,9,0)</f>
        <v>25</v>
      </c>
    </row>
    <row r="70" spans="1:14" ht="87" x14ac:dyDescent="0.35">
      <c r="A70" s="81" t="str">
        <f>VLOOKUP(C70,'2018-19 Needs Trade Grid'!$C:$L,10,0)</f>
        <v>Spirits</v>
      </c>
      <c r="B70" s="63"/>
      <c r="C70" s="16" t="s">
        <v>291</v>
      </c>
      <c r="D70" s="62" t="str">
        <f>VLOOKUP($C70,'2018-19 Needs Trade Grid'!$C:$F,2,0)</f>
        <v>All Countries</v>
      </c>
      <c r="E70" s="62" t="str">
        <f>VLOOKUP($C70,'2018-19 Needs Trade Grid'!$C:$F,3,0)</f>
        <v>Various</v>
      </c>
      <c r="F70" s="62"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66">
        <v>43868</v>
      </c>
      <c r="H70" s="66">
        <v>43875</v>
      </c>
      <c r="I70" s="66">
        <v>43896</v>
      </c>
      <c r="J70" s="65">
        <v>43902</v>
      </c>
      <c r="K70" s="77">
        <f>VLOOKUP(C70,'2018-19 Needs Trade Grid'!$C:$L,9,0)</f>
        <v>25</v>
      </c>
    </row>
    <row r="71" spans="1:14" s="75" customFormat="1" ht="104" x14ac:dyDescent="0.35">
      <c r="A71" s="83" t="s">
        <v>55</v>
      </c>
      <c r="B71" s="62"/>
      <c r="C71" s="16" t="s">
        <v>289</v>
      </c>
      <c r="D71" s="62" t="s">
        <v>124</v>
      </c>
      <c r="E71" s="62" t="s">
        <v>17</v>
      </c>
      <c r="F71" s="80" t="s">
        <v>292</v>
      </c>
      <c r="G71" s="73">
        <v>43868</v>
      </c>
      <c r="H71" s="73">
        <v>43875</v>
      </c>
      <c r="I71" s="73">
        <v>43896</v>
      </c>
      <c r="J71" s="74">
        <v>43902</v>
      </c>
      <c r="K71" s="77">
        <f>VLOOKUP(C71,'2018-19 Needs Trade Grid'!$C:$L,9,0)</f>
        <v>25</v>
      </c>
      <c r="M71"/>
      <c r="N71"/>
    </row>
    <row r="72" spans="1:14" ht="48.75" customHeight="1" x14ac:dyDescent="0.35">
      <c r="A72" s="81" t="s">
        <v>23</v>
      </c>
      <c r="B72" s="63"/>
      <c r="C72" s="16" t="s">
        <v>234</v>
      </c>
      <c r="D72" s="62" t="s">
        <v>124</v>
      </c>
      <c r="E72" s="62" t="s">
        <v>25</v>
      </c>
      <c r="F72" s="62" t="s">
        <v>235</v>
      </c>
      <c r="G72" s="66">
        <v>43875</v>
      </c>
      <c r="H72" s="66">
        <v>43882</v>
      </c>
      <c r="I72" s="66">
        <v>43903</v>
      </c>
      <c r="J72" s="65">
        <v>43909</v>
      </c>
      <c r="K72" s="77">
        <v>5</v>
      </c>
    </row>
    <row r="73" spans="1:14" ht="188.5" x14ac:dyDescent="0.35">
      <c r="A73" s="81" t="str">
        <f>VLOOKUP(C73,'2018-19 Needs Trade Grid'!$C:$L,10,0)</f>
        <v>Spirits</v>
      </c>
      <c r="B73" s="109"/>
      <c r="C73" s="44" t="s">
        <v>293</v>
      </c>
      <c r="D73" s="62" t="str">
        <f>VLOOKUP($C73,'2018-19 Needs Trade Grid'!$C:$F,2,0)</f>
        <v>All Countries</v>
      </c>
      <c r="E73" s="62" t="str">
        <f>VLOOKUP($C73,'2018-19 Needs Trade Grid'!$C:$F,3,0)</f>
        <v>$25.95+</v>
      </c>
      <c r="F73" s="62"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66">
        <v>43882</v>
      </c>
      <c r="H73" s="66">
        <v>43889</v>
      </c>
      <c r="I73" s="66">
        <v>43910</v>
      </c>
      <c r="J73" s="65">
        <v>43916</v>
      </c>
      <c r="K73" s="77">
        <f>VLOOKUP(C73,'2018-19 Needs Trade Grid'!$C:$L,9,0)</f>
        <v>6</v>
      </c>
    </row>
  </sheetData>
  <autoFilter ref="A2:N73" xr:uid="{00000000-0009-0000-0000-000001000000}"/>
  <customSheetViews>
    <customSheetView guid="{185A5CD5-3184-493D-8586-15BEEE1E3F5A}" showAutoFilter="1" state="hidden">
      <pane ySplit="2" topLeftCell="A3" activePane="bottomLeft" state="frozen"/>
      <selection pane="bottomLeft" sqref="A1:K3"/>
      <pageMargins left="0" right="0" top="0" bottom="0" header="0" footer="0"/>
      <pageSetup orientation="portrait" horizontalDpi="300" verticalDpi="300" r:id="rId1"/>
      <autoFilter ref="A2:N73" xr:uid="{48DADE15-2395-4465-8A73-53B96E44B979}"/>
    </customSheetView>
    <customSheetView guid="{73078B99-6B6B-4F3B-AEEA-5AC4F88B9E68}" showAutoFilter="1" state="hidden">
      <pane ySplit="2" topLeftCell="A3" activePane="bottomLeft" state="frozen"/>
      <selection pane="bottomLeft" sqref="A1:K3"/>
      <pageMargins left="0" right="0" top="0" bottom="0" header="0" footer="0"/>
      <pageSetup orientation="portrait" horizontalDpi="300" verticalDpi="300" r:id="rId2"/>
      <autoFilter ref="A2:N73" xr:uid="{ED279C0F-6E25-4F19-A82D-07E9B065531B}"/>
    </customSheetView>
    <customSheetView guid="{A419E118-27CE-453F-8E2E-57861CD2041E}" scale="85" showAutoFilter="1" topLeftCell="A68">
      <selection activeCell="B73" sqref="B73"/>
      <pageMargins left="0" right="0" top="0" bottom="0" header="0" footer="0"/>
      <pageSetup orientation="portrait" horizontalDpi="300" verticalDpi="300" r:id="rId3"/>
      <autoFilter ref="A2:N73" xr:uid="{B3B99778-9B20-410F-BAC5-C02856B3A019}"/>
    </customSheetView>
    <customSheetView guid="{22257EB2-3327-40FC-8113-145770006338}">
      <pane ySplit="2" topLeftCell="A6" activePane="bottomLeft" state="frozen"/>
      <selection pane="bottomLeft" activeCell="C8" sqref="C8"/>
      <pageMargins left="0" right="0" top="0" bottom="0" header="0" footer="0"/>
      <pageSetup orientation="portrait" horizontalDpi="300" verticalDpi="300" r:id="rId4"/>
    </customSheetView>
    <customSheetView guid="{5B3AED00-93DF-4FAB-9F3C-5DA9CBE9CC8B}" showAutoFilter="1" state="hidden">
      <pane ySplit="2" topLeftCell="A3" activePane="bottomLeft" state="frozen"/>
      <selection pane="bottomLeft" sqref="A1:K3"/>
      <pageMargins left="0" right="0" top="0" bottom="0" header="0" footer="0"/>
      <pageSetup orientation="portrait" horizontalDpi="300" verticalDpi="300" r:id="rId5"/>
      <autoFilter ref="A2:N73" xr:uid="{F5384840-4ACB-496E-A052-5176118C728B}"/>
    </customSheetView>
    <customSheetView guid="{A14B8E4B-3F8F-4606-8E44-39BB9FEA4A2E}" scale="80" topLeftCell="A19">
      <selection activeCell="F23" sqref="F23"/>
      <pageMargins left="0" right="0" top="0" bottom="0" header="0" footer="0"/>
      <pageSetup orientation="portrait" horizontalDpi="300" verticalDpi="300" r:id="rId6"/>
    </customSheetView>
    <customSheetView guid="{D60E86EB-F5F3-43AC-A4F6-D4B3DC453DD2}" showAutoFilter="1" state="hidden">
      <pane ySplit="2" topLeftCell="A3" activePane="bottomLeft" state="frozen"/>
      <selection pane="bottomLeft" sqref="A1:K3"/>
      <pageMargins left="0" right="0" top="0" bottom="0" header="0" footer="0"/>
      <pageSetup orientation="portrait" horizontalDpi="300" verticalDpi="300" r:id="rId7"/>
      <autoFilter ref="A2:N73" xr:uid="{15F40FE2-98EB-4F38-A9ED-B1238B8C0A92}"/>
    </customSheetView>
  </customSheetView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60" zoomScaleNormal="60" workbookViewId="0">
      <selection activeCell="J44" sqref="J44"/>
    </sheetView>
  </sheetViews>
  <sheetFormatPr defaultColWidth="9.453125" defaultRowHeight="14.5" x14ac:dyDescent="0.35"/>
  <cols>
    <col min="1" max="1" width="12.453125" style="4" customWidth="1"/>
    <col min="2" max="2" width="13.453125" style="6" customWidth="1"/>
    <col min="3" max="3" width="28" style="4"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453125" style="2" customWidth="1"/>
    <col min="12" max="12" width="12.453125" style="4" customWidth="1"/>
  </cols>
  <sheetData>
    <row r="1" spans="1:12" ht="21" x14ac:dyDescent="0.35">
      <c r="A1" s="55" t="s">
        <v>294</v>
      </c>
      <c r="B1" s="56"/>
      <c r="C1" s="56"/>
      <c r="D1" s="56"/>
      <c r="E1" s="56"/>
      <c r="F1" s="56"/>
      <c r="G1" s="56"/>
      <c r="H1" s="56"/>
      <c r="I1" s="56"/>
      <c r="J1" s="56"/>
      <c r="K1" s="56"/>
      <c r="L1" s="55" t="s">
        <v>294</v>
      </c>
    </row>
    <row r="2" spans="1:12" ht="30" customHeight="1" thickBot="1" x14ac:dyDescent="0.4">
      <c r="A2" s="57" t="s">
        <v>295</v>
      </c>
      <c r="B2" s="58"/>
      <c r="C2" s="58"/>
      <c r="D2" s="58"/>
      <c r="E2" s="58"/>
      <c r="F2" s="58"/>
      <c r="G2" s="58"/>
      <c r="H2" s="58"/>
      <c r="I2" s="58"/>
      <c r="J2" s="58"/>
      <c r="K2" s="58"/>
      <c r="L2" s="57" t="s">
        <v>295</v>
      </c>
    </row>
    <row r="3" spans="1:12" ht="57.65" customHeight="1" x14ac:dyDescent="0.35">
      <c r="A3" s="39" t="s">
        <v>0</v>
      </c>
      <c r="B3" s="37" t="s">
        <v>1</v>
      </c>
      <c r="C3" s="37" t="s">
        <v>2</v>
      </c>
      <c r="D3" s="37" t="s">
        <v>3</v>
      </c>
      <c r="E3" s="37" t="s">
        <v>4</v>
      </c>
      <c r="F3" s="37" t="s">
        <v>296</v>
      </c>
      <c r="G3" s="38" t="s">
        <v>6</v>
      </c>
      <c r="H3" s="38" t="s">
        <v>7</v>
      </c>
      <c r="I3" s="38" t="s">
        <v>8</v>
      </c>
      <c r="J3" s="38" t="s">
        <v>9</v>
      </c>
      <c r="K3" s="37" t="s">
        <v>11</v>
      </c>
      <c r="L3" s="39" t="s">
        <v>0</v>
      </c>
    </row>
    <row r="4" spans="1:12" ht="93.75" customHeight="1" x14ac:dyDescent="0.35">
      <c r="A4" s="16" t="s">
        <v>38</v>
      </c>
      <c r="B4" s="16">
        <v>2526</v>
      </c>
      <c r="C4" s="16" t="s">
        <v>297</v>
      </c>
      <c r="D4" s="16" t="s">
        <v>114</v>
      </c>
      <c r="E4" s="16" t="s">
        <v>141</v>
      </c>
      <c r="F4" s="40" t="s">
        <v>298</v>
      </c>
      <c r="G4" s="11">
        <f>H4-7</f>
        <v>43168</v>
      </c>
      <c r="H4" s="11">
        <f t="shared" ref="H4:H32" si="0">I4-21</f>
        <v>43175</v>
      </c>
      <c r="I4" s="11">
        <f t="shared" ref="I4:I32" si="1">J4-6</f>
        <v>43196</v>
      </c>
      <c r="J4" s="11">
        <v>43202</v>
      </c>
      <c r="K4" s="9">
        <v>10</v>
      </c>
      <c r="L4" s="16" t="s">
        <v>38</v>
      </c>
    </row>
    <row r="5" spans="1:12" ht="96.75" customHeight="1" x14ac:dyDescent="0.35">
      <c r="A5" s="16" t="s">
        <v>38</v>
      </c>
      <c r="B5" s="16">
        <v>2527</v>
      </c>
      <c r="C5" s="16" t="s">
        <v>299</v>
      </c>
      <c r="D5" s="16" t="s">
        <v>114</v>
      </c>
      <c r="E5" s="16" t="s">
        <v>141</v>
      </c>
      <c r="F5" s="40" t="s">
        <v>300</v>
      </c>
      <c r="G5" s="11">
        <f>H5-7</f>
        <v>43175</v>
      </c>
      <c r="H5" s="11">
        <f t="shared" si="0"/>
        <v>43182</v>
      </c>
      <c r="I5" s="11">
        <f t="shared" si="1"/>
        <v>43203</v>
      </c>
      <c r="J5" s="11">
        <v>43209</v>
      </c>
      <c r="K5" s="9">
        <v>10</v>
      </c>
      <c r="L5" s="16" t="s">
        <v>38</v>
      </c>
    </row>
    <row r="6" spans="1:12" ht="92.25" customHeight="1" x14ac:dyDescent="0.35">
      <c r="A6" s="16" t="s">
        <v>31</v>
      </c>
      <c r="B6" s="16">
        <v>2528</v>
      </c>
      <c r="C6" s="41" t="s">
        <v>209</v>
      </c>
      <c r="D6" s="41" t="s">
        <v>20</v>
      </c>
      <c r="E6" s="41" t="s">
        <v>17</v>
      </c>
      <c r="F6" s="42" t="s">
        <v>301</v>
      </c>
      <c r="G6" s="32">
        <f>H6-8</f>
        <v>43188</v>
      </c>
      <c r="H6" s="11">
        <f t="shared" si="0"/>
        <v>43196</v>
      </c>
      <c r="I6" s="11">
        <f t="shared" si="1"/>
        <v>43217</v>
      </c>
      <c r="J6" s="11">
        <v>43223</v>
      </c>
      <c r="K6" s="9">
        <v>25</v>
      </c>
      <c r="L6" s="16" t="s">
        <v>31</v>
      </c>
    </row>
    <row r="7" spans="1:12" ht="71.25" customHeight="1" x14ac:dyDescent="0.35">
      <c r="A7" s="16" t="s">
        <v>38</v>
      </c>
      <c r="B7" s="16">
        <v>2529</v>
      </c>
      <c r="C7" s="16" t="s">
        <v>210</v>
      </c>
      <c r="D7" s="16" t="s">
        <v>46</v>
      </c>
      <c r="E7" s="16" t="s">
        <v>17</v>
      </c>
      <c r="F7" s="33" t="s">
        <v>302</v>
      </c>
      <c r="G7" s="32">
        <f>H7-8</f>
        <v>43188</v>
      </c>
      <c r="H7" s="11">
        <f t="shared" si="0"/>
        <v>43196</v>
      </c>
      <c r="I7" s="11">
        <f t="shared" si="1"/>
        <v>43217</v>
      </c>
      <c r="J7" s="11">
        <v>43223</v>
      </c>
      <c r="K7" s="9">
        <v>25</v>
      </c>
      <c r="L7" s="16" t="s">
        <v>38</v>
      </c>
    </row>
    <row r="8" spans="1:12" ht="93.75" customHeight="1" x14ac:dyDescent="0.35">
      <c r="A8" s="16" t="s">
        <v>48</v>
      </c>
      <c r="B8" s="16">
        <v>2530</v>
      </c>
      <c r="C8" s="16" t="s">
        <v>211</v>
      </c>
      <c r="D8" s="16" t="s">
        <v>303</v>
      </c>
      <c r="E8" s="16" t="s">
        <v>17</v>
      </c>
      <c r="F8" s="33" t="s">
        <v>304</v>
      </c>
      <c r="G8" s="32">
        <f>H8-8</f>
        <v>43188</v>
      </c>
      <c r="H8" s="11">
        <f t="shared" si="0"/>
        <v>43196</v>
      </c>
      <c r="I8" s="11">
        <f t="shared" si="1"/>
        <v>43217</v>
      </c>
      <c r="J8" s="11">
        <v>43223</v>
      </c>
      <c r="K8" s="9">
        <v>25</v>
      </c>
      <c r="L8" s="16" t="s">
        <v>48</v>
      </c>
    </row>
    <row r="9" spans="1:12" ht="77.5" customHeight="1" x14ac:dyDescent="0.35">
      <c r="A9" s="16" t="s">
        <v>27</v>
      </c>
      <c r="B9" s="16">
        <v>2531</v>
      </c>
      <c r="C9" s="16" t="s">
        <v>212</v>
      </c>
      <c r="D9" s="16" t="s">
        <v>16</v>
      </c>
      <c r="E9" s="16" t="s">
        <v>305</v>
      </c>
      <c r="F9" s="40" t="s">
        <v>306</v>
      </c>
      <c r="G9" s="32">
        <f>H9-8</f>
        <v>43188</v>
      </c>
      <c r="H9" s="11">
        <f t="shared" si="0"/>
        <v>43196</v>
      </c>
      <c r="I9" s="11">
        <f t="shared" si="1"/>
        <v>43217</v>
      </c>
      <c r="J9" s="11">
        <v>43223</v>
      </c>
      <c r="K9" s="9">
        <v>5</v>
      </c>
      <c r="L9" s="16" t="s">
        <v>27</v>
      </c>
    </row>
    <row r="10" spans="1:12" ht="87" customHeight="1" x14ac:dyDescent="0.35">
      <c r="A10" s="16" t="s">
        <v>48</v>
      </c>
      <c r="B10" s="41">
        <v>2532</v>
      </c>
      <c r="C10" s="41" t="s">
        <v>307</v>
      </c>
      <c r="D10" s="41" t="s">
        <v>308</v>
      </c>
      <c r="E10" s="41" t="s">
        <v>309</v>
      </c>
      <c r="F10" s="43" t="s">
        <v>310</v>
      </c>
      <c r="G10" s="11">
        <f t="shared" ref="G10:G32" si="2">H10-7</f>
        <v>43217</v>
      </c>
      <c r="H10" s="11">
        <f t="shared" si="0"/>
        <v>43224</v>
      </c>
      <c r="I10" s="11">
        <f t="shared" si="1"/>
        <v>43245</v>
      </c>
      <c r="J10" s="11">
        <v>43251</v>
      </c>
      <c r="K10" s="9">
        <v>25</v>
      </c>
      <c r="L10" s="16" t="s">
        <v>48</v>
      </c>
    </row>
    <row r="11" spans="1:12" ht="73.400000000000006" customHeight="1" x14ac:dyDescent="0.35">
      <c r="A11" s="16" t="s">
        <v>38</v>
      </c>
      <c r="B11" s="16">
        <v>2533</v>
      </c>
      <c r="C11" s="16" t="s">
        <v>311</v>
      </c>
      <c r="D11" s="16" t="s">
        <v>40</v>
      </c>
      <c r="E11" s="16" t="s">
        <v>312</v>
      </c>
      <c r="F11" s="40" t="s">
        <v>313</v>
      </c>
      <c r="G11" s="11">
        <f t="shared" si="2"/>
        <v>43224</v>
      </c>
      <c r="H11" s="11">
        <f t="shared" si="0"/>
        <v>43231</v>
      </c>
      <c r="I11" s="11">
        <f t="shared" si="1"/>
        <v>43252</v>
      </c>
      <c r="J11" s="11">
        <v>43258</v>
      </c>
      <c r="K11" s="9">
        <v>5</v>
      </c>
      <c r="L11" s="16" t="s">
        <v>38</v>
      </c>
    </row>
    <row r="12" spans="1:12" ht="90.75" customHeight="1" x14ac:dyDescent="0.35">
      <c r="A12" s="16" t="s">
        <v>38</v>
      </c>
      <c r="B12" s="16">
        <v>2534</v>
      </c>
      <c r="C12" s="16" t="s">
        <v>314</v>
      </c>
      <c r="D12" s="16" t="s">
        <v>40</v>
      </c>
      <c r="E12" s="16" t="s">
        <v>315</v>
      </c>
      <c r="F12" s="40" t="s">
        <v>316</v>
      </c>
      <c r="G12" s="11">
        <f t="shared" si="2"/>
        <v>43231</v>
      </c>
      <c r="H12" s="11">
        <f t="shared" si="0"/>
        <v>43238</v>
      </c>
      <c r="I12" s="11">
        <f t="shared" si="1"/>
        <v>43259</v>
      </c>
      <c r="J12" s="11">
        <v>43265</v>
      </c>
      <c r="K12" s="9">
        <v>5</v>
      </c>
      <c r="L12" s="16" t="s">
        <v>38</v>
      </c>
    </row>
    <row r="13" spans="1:12" ht="93" customHeight="1" x14ac:dyDescent="0.35">
      <c r="A13" s="16" t="s">
        <v>27</v>
      </c>
      <c r="B13" s="16">
        <v>2535</v>
      </c>
      <c r="C13" s="41" t="s">
        <v>236</v>
      </c>
      <c r="D13" s="41" t="s">
        <v>16</v>
      </c>
      <c r="E13" s="41" t="s">
        <v>86</v>
      </c>
      <c r="F13" s="42" t="s">
        <v>237</v>
      </c>
      <c r="G13" s="11">
        <f t="shared" si="2"/>
        <v>43252</v>
      </c>
      <c r="H13" s="11">
        <f t="shared" si="0"/>
        <v>43259</v>
      </c>
      <c r="I13" s="11">
        <f t="shared" si="1"/>
        <v>43280</v>
      </c>
      <c r="J13" s="11">
        <v>43286</v>
      </c>
      <c r="K13" s="9">
        <v>10</v>
      </c>
      <c r="L13" s="16" t="s">
        <v>27</v>
      </c>
    </row>
    <row r="14" spans="1:12" ht="90.75" customHeight="1" x14ac:dyDescent="0.35">
      <c r="A14" s="9" t="s">
        <v>31</v>
      </c>
      <c r="B14" s="41">
        <v>2536</v>
      </c>
      <c r="C14" s="44" t="s">
        <v>317</v>
      </c>
      <c r="D14" s="9" t="s">
        <v>20</v>
      </c>
      <c r="E14" s="9" t="s">
        <v>17</v>
      </c>
      <c r="F14" s="40" t="s">
        <v>318</v>
      </c>
      <c r="G14" s="11">
        <f t="shared" si="2"/>
        <v>43259</v>
      </c>
      <c r="H14" s="11">
        <f t="shared" si="0"/>
        <v>43266</v>
      </c>
      <c r="I14" s="11">
        <f t="shared" si="1"/>
        <v>43287</v>
      </c>
      <c r="J14" s="11">
        <v>43293</v>
      </c>
      <c r="K14" s="9">
        <v>25</v>
      </c>
      <c r="L14" s="9" t="s">
        <v>31</v>
      </c>
    </row>
    <row r="15" spans="1:12" ht="80.25" customHeight="1" x14ac:dyDescent="0.35">
      <c r="A15" s="9" t="s">
        <v>31</v>
      </c>
      <c r="B15" s="16">
        <v>2537</v>
      </c>
      <c r="C15" s="16" t="s">
        <v>243</v>
      </c>
      <c r="D15" s="16" t="s">
        <v>20</v>
      </c>
      <c r="E15" s="16" t="s">
        <v>17</v>
      </c>
      <c r="F15" s="33" t="s">
        <v>301</v>
      </c>
      <c r="G15" s="11">
        <f t="shared" si="2"/>
        <v>43273</v>
      </c>
      <c r="H15" s="11">
        <f t="shared" si="0"/>
        <v>43280</v>
      </c>
      <c r="I15" s="11">
        <f t="shared" si="1"/>
        <v>43301</v>
      </c>
      <c r="J15" s="11">
        <v>43307</v>
      </c>
      <c r="K15" s="9">
        <v>25</v>
      </c>
      <c r="L15" s="9" t="s">
        <v>31</v>
      </c>
    </row>
    <row r="16" spans="1:12" ht="84" customHeight="1" x14ac:dyDescent="0.35">
      <c r="A16" s="16" t="s">
        <v>38</v>
      </c>
      <c r="B16" s="16">
        <v>2538</v>
      </c>
      <c r="C16" s="16" t="s">
        <v>244</v>
      </c>
      <c r="D16" s="16" t="s">
        <v>46</v>
      </c>
      <c r="E16" s="16" t="s">
        <v>17</v>
      </c>
      <c r="F16" s="33" t="s">
        <v>319</v>
      </c>
      <c r="G16" s="11">
        <f t="shared" si="2"/>
        <v>43273</v>
      </c>
      <c r="H16" s="11">
        <f t="shared" si="0"/>
        <v>43280</v>
      </c>
      <c r="I16" s="11">
        <f t="shared" si="1"/>
        <v>43301</v>
      </c>
      <c r="J16" s="11">
        <v>43307</v>
      </c>
      <c r="K16" s="9">
        <v>25</v>
      </c>
      <c r="L16" s="16" t="s">
        <v>38</v>
      </c>
    </row>
    <row r="17" spans="1:12" ht="78.75" customHeight="1" x14ac:dyDescent="0.35">
      <c r="A17" s="16" t="s">
        <v>48</v>
      </c>
      <c r="B17" s="16">
        <v>2539</v>
      </c>
      <c r="C17" s="41" t="s">
        <v>245</v>
      </c>
      <c r="D17" s="16" t="s">
        <v>303</v>
      </c>
      <c r="E17" s="16" t="s">
        <v>17</v>
      </c>
      <c r="F17" s="42" t="s">
        <v>304</v>
      </c>
      <c r="G17" s="11">
        <f t="shared" si="2"/>
        <v>43273</v>
      </c>
      <c r="H17" s="11">
        <f t="shared" si="0"/>
        <v>43280</v>
      </c>
      <c r="I17" s="11">
        <f t="shared" si="1"/>
        <v>43301</v>
      </c>
      <c r="J17" s="11">
        <v>43307</v>
      </c>
      <c r="K17" s="9">
        <v>25</v>
      </c>
      <c r="L17" s="16" t="s">
        <v>48</v>
      </c>
    </row>
    <row r="18" spans="1:12" ht="102" customHeight="1" x14ac:dyDescent="0.35">
      <c r="A18" s="16" t="s">
        <v>27</v>
      </c>
      <c r="B18" s="41">
        <v>2540</v>
      </c>
      <c r="C18" s="16" t="s">
        <v>110</v>
      </c>
      <c r="D18" s="16" t="s">
        <v>16</v>
      </c>
      <c r="E18" s="16" t="s">
        <v>111</v>
      </c>
      <c r="F18" s="43" t="s">
        <v>320</v>
      </c>
      <c r="G18" s="11">
        <f t="shared" si="2"/>
        <v>43287</v>
      </c>
      <c r="H18" s="11">
        <f t="shared" si="0"/>
        <v>43294</v>
      </c>
      <c r="I18" s="11">
        <f t="shared" si="1"/>
        <v>43315</v>
      </c>
      <c r="J18" s="11">
        <v>43321</v>
      </c>
      <c r="K18" s="9">
        <v>5</v>
      </c>
      <c r="L18" s="16" t="s">
        <v>27</v>
      </c>
    </row>
    <row r="19" spans="1:12" ht="77.5" customHeight="1" x14ac:dyDescent="0.35">
      <c r="A19" s="16" t="s">
        <v>38</v>
      </c>
      <c r="B19" s="16">
        <v>2541</v>
      </c>
      <c r="C19" s="41" t="s">
        <v>321</v>
      </c>
      <c r="D19" s="41" t="s">
        <v>322</v>
      </c>
      <c r="E19" s="41" t="s">
        <v>323</v>
      </c>
      <c r="F19" s="43" t="s">
        <v>324</v>
      </c>
      <c r="G19" s="11">
        <f t="shared" si="2"/>
        <v>43287</v>
      </c>
      <c r="H19" s="11">
        <f t="shared" si="0"/>
        <v>43294</v>
      </c>
      <c r="I19" s="11">
        <f t="shared" si="1"/>
        <v>43315</v>
      </c>
      <c r="J19" s="11">
        <v>43321</v>
      </c>
      <c r="K19" s="9">
        <v>10</v>
      </c>
      <c r="L19" s="16" t="s">
        <v>38</v>
      </c>
    </row>
    <row r="20" spans="1:12" ht="80.25" customHeight="1" x14ac:dyDescent="0.35">
      <c r="A20" s="16" t="s">
        <v>48</v>
      </c>
      <c r="B20" s="16">
        <v>2542</v>
      </c>
      <c r="C20" s="16" t="s">
        <v>325</v>
      </c>
      <c r="D20" s="16" t="s">
        <v>308</v>
      </c>
      <c r="E20" s="16" t="s">
        <v>29</v>
      </c>
      <c r="F20" s="40" t="s">
        <v>326</v>
      </c>
      <c r="G20" s="11">
        <f t="shared" si="2"/>
        <v>43294</v>
      </c>
      <c r="H20" s="11">
        <f t="shared" si="0"/>
        <v>43301</v>
      </c>
      <c r="I20" s="11">
        <f t="shared" si="1"/>
        <v>43322</v>
      </c>
      <c r="J20" s="11">
        <v>43328</v>
      </c>
      <c r="K20" s="9">
        <v>5</v>
      </c>
      <c r="L20" s="16" t="s">
        <v>48</v>
      </c>
    </row>
    <row r="21" spans="1:12" ht="84.75" customHeight="1" x14ac:dyDescent="0.35">
      <c r="A21" s="16" t="s">
        <v>27</v>
      </c>
      <c r="B21" s="16">
        <v>2543</v>
      </c>
      <c r="C21" s="16" t="s">
        <v>248</v>
      </c>
      <c r="D21" s="16" t="s">
        <v>16</v>
      </c>
      <c r="E21" s="16" t="s">
        <v>111</v>
      </c>
      <c r="F21" s="40" t="s">
        <v>327</v>
      </c>
      <c r="G21" s="11">
        <f t="shared" si="2"/>
        <v>43301</v>
      </c>
      <c r="H21" s="11">
        <f t="shared" si="0"/>
        <v>43308</v>
      </c>
      <c r="I21" s="11">
        <f t="shared" si="1"/>
        <v>43329</v>
      </c>
      <c r="J21" s="11">
        <v>43335</v>
      </c>
      <c r="K21" s="9">
        <v>10</v>
      </c>
      <c r="L21" s="16" t="s">
        <v>27</v>
      </c>
    </row>
    <row r="22" spans="1:12" ht="73.5" customHeight="1" x14ac:dyDescent="0.35">
      <c r="A22" s="16" t="s">
        <v>38</v>
      </c>
      <c r="B22" s="41">
        <v>2544</v>
      </c>
      <c r="C22" s="9" t="s">
        <v>328</v>
      </c>
      <c r="D22" s="16" t="s">
        <v>114</v>
      </c>
      <c r="E22" s="16" t="s">
        <v>329</v>
      </c>
      <c r="F22" s="40" t="s">
        <v>330</v>
      </c>
      <c r="G22" s="11">
        <f t="shared" si="2"/>
        <v>43322</v>
      </c>
      <c r="H22" s="11">
        <f t="shared" si="0"/>
        <v>43329</v>
      </c>
      <c r="I22" s="11">
        <f t="shared" si="1"/>
        <v>43350</v>
      </c>
      <c r="J22" s="11">
        <v>43356</v>
      </c>
      <c r="K22" s="9">
        <v>10</v>
      </c>
      <c r="L22" s="16" t="s">
        <v>38</v>
      </c>
    </row>
    <row r="23" spans="1:12" ht="78" customHeight="1" x14ac:dyDescent="0.35">
      <c r="A23" s="16" t="s">
        <v>31</v>
      </c>
      <c r="B23" s="16">
        <v>2545</v>
      </c>
      <c r="C23" s="16" t="s">
        <v>146</v>
      </c>
      <c r="D23" s="16" t="s">
        <v>20</v>
      </c>
      <c r="E23" s="16" t="s">
        <v>331</v>
      </c>
      <c r="F23" s="40" t="s">
        <v>332</v>
      </c>
      <c r="G23" s="11">
        <f t="shared" si="2"/>
        <v>43350</v>
      </c>
      <c r="H23" s="11">
        <f t="shared" si="0"/>
        <v>43357</v>
      </c>
      <c r="I23" s="11">
        <f t="shared" si="1"/>
        <v>43378</v>
      </c>
      <c r="J23" s="11">
        <v>43384</v>
      </c>
      <c r="K23" s="9">
        <v>25</v>
      </c>
      <c r="L23" s="16" t="s">
        <v>31</v>
      </c>
    </row>
    <row r="24" spans="1:12" ht="81.25" customHeight="1" x14ac:dyDescent="0.35">
      <c r="A24" s="16" t="s">
        <v>38</v>
      </c>
      <c r="B24" s="16">
        <v>2546</v>
      </c>
      <c r="C24" s="16" t="s">
        <v>333</v>
      </c>
      <c r="D24" s="16" t="s">
        <v>114</v>
      </c>
      <c r="E24" s="16" t="s">
        <v>180</v>
      </c>
      <c r="F24" s="40" t="s">
        <v>334</v>
      </c>
      <c r="G24" s="11">
        <f t="shared" si="2"/>
        <v>43357</v>
      </c>
      <c r="H24" s="11">
        <f t="shared" si="0"/>
        <v>43364</v>
      </c>
      <c r="I24" s="11">
        <f t="shared" si="1"/>
        <v>43385</v>
      </c>
      <c r="J24" s="11">
        <v>43391</v>
      </c>
      <c r="K24" s="9">
        <v>10</v>
      </c>
      <c r="L24" s="16" t="s">
        <v>38</v>
      </c>
    </row>
    <row r="25" spans="1:12" ht="83.25" customHeight="1" x14ac:dyDescent="0.35">
      <c r="A25" s="16" t="s">
        <v>48</v>
      </c>
      <c r="B25" s="16">
        <v>2547</v>
      </c>
      <c r="C25" s="16" t="s">
        <v>335</v>
      </c>
      <c r="D25" s="16" t="s">
        <v>262</v>
      </c>
      <c r="E25" s="16" t="s">
        <v>336</v>
      </c>
      <c r="F25" s="40" t="s">
        <v>263</v>
      </c>
      <c r="G25" s="11">
        <f t="shared" si="2"/>
        <v>43378</v>
      </c>
      <c r="H25" s="11">
        <f t="shared" si="0"/>
        <v>43385</v>
      </c>
      <c r="I25" s="11">
        <f t="shared" si="1"/>
        <v>43406</v>
      </c>
      <c r="J25" s="11">
        <v>43412</v>
      </c>
      <c r="K25" s="9">
        <v>5</v>
      </c>
      <c r="L25" s="16" t="s">
        <v>48</v>
      </c>
    </row>
    <row r="26" spans="1:12" ht="75" customHeight="1" x14ac:dyDescent="0.35">
      <c r="A26" s="16" t="s">
        <v>31</v>
      </c>
      <c r="B26" s="41">
        <v>2548</v>
      </c>
      <c r="C26" s="44" t="s">
        <v>337</v>
      </c>
      <c r="D26" s="16" t="s">
        <v>20</v>
      </c>
      <c r="E26" s="16" t="s">
        <v>17</v>
      </c>
      <c r="F26" s="40" t="s">
        <v>259</v>
      </c>
      <c r="G26" s="11">
        <f t="shared" si="2"/>
        <v>43385</v>
      </c>
      <c r="H26" s="11">
        <f t="shared" si="0"/>
        <v>43392</v>
      </c>
      <c r="I26" s="11">
        <f t="shared" si="1"/>
        <v>43413</v>
      </c>
      <c r="J26" s="11">
        <v>43419</v>
      </c>
      <c r="K26" s="9">
        <v>25</v>
      </c>
      <c r="L26" s="16" t="s">
        <v>31</v>
      </c>
    </row>
    <row r="27" spans="1:12" ht="74.25" customHeight="1" x14ac:dyDescent="0.35">
      <c r="A27" s="16" t="s">
        <v>31</v>
      </c>
      <c r="B27" s="16">
        <v>2549</v>
      </c>
      <c r="C27" s="16" t="s">
        <v>270</v>
      </c>
      <c r="D27" s="16" t="s">
        <v>20</v>
      </c>
      <c r="E27" s="16" t="s">
        <v>17</v>
      </c>
      <c r="F27" s="33" t="s">
        <v>338</v>
      </c>
      <c r="G27" s="11">
        <f t="shared" si="2"/>
        <v>43434</v>
      </c>
      <c r="H27" s="11">
        <f t="shared" si="0"/>
        <v>43441</v>
      </c>
      <c r="I27" s="11">
        <f t="shared" si="1"/>
        <v>43462</v>
      </c>
      <c r="J27" s="11">
        <v>43468</v>
      </c>
      <c r="K27" s="9">
        <v>25</v>
      </c>
      <c r="L27" s="16" t="s">
        <v>31</v>
      </c>
    </row>
    <row r="28" spans="1:12" ht="72.75" customHeight="1" x14ac:dyDescent="0.35">
      <c r="A28" s="41" t="s">
        <v>38</v>
      </c>
      <c r="B28" s="16">
        <v>2550</v>
      </c>
      <c r="C28" s="41" t="s">
        <v>271</v>
      </c>
      <c r="D28" s="41" t="s">
        <v>46</v>
      </c>
      <c r="E28" s="41" t="s">
        <v>17</v>
      </c>
      <c r="F28" s="42" t="s">
        <v>301</v>
      </c>
      <c r="G28" s="11">
        <f t="shared" si="2"/>
        <v>43434</v>
      </c>
      <c r="H28" s="11">
        <f t="shared" si="0"/>
        <v>43441</v>
      </c>
      <c r="I28" s="11">
        <f t="shared" si="1"/>
        <v>43462</v>
      </c>
      <c r="J28" s="11">
        <v>43468</v>
      </c>
      <c r="K28" s="9">
        <v>25</v>
      </c>
      <c r="L28" s="41" t="s">
        <v>38</v>
      </c>
    </row>
    <row r="29" spans="1:12" ht="59.5" customHeight="1" x14ac:dyDescent="0.35">
      <c r="A29" s="16" t="s">
        <v>48</v>
      </c>
      <c r="B29" s="16">
        <v>2551</v>
      </c>
      <c r="C29" s="16" t="s">
        <v>272</v>
      </c>
      <c r="D29" s="16" t="s">
        <v>303</v>
      </c>
      <c r="E29" s="16" t="s">
        <v>17</v>
      </c>
      <c r="F29" s="33" t="s">
        <v>304</v>
      </c>
      <c r="G29" s="11">
        <f t="shared" si="2"/>
        <v>43434</v>
      </c>
      <c r="H29" s="11">
        <f t="shared" si="0"/>
        <v>43441</v>
      </c>
      <c r="I29" s="11">
        <f t="shared" si="1"/>
        <v>43462</v>
      </c>
      <c r="J29" s="11">
        <v>43468</v>
      </c>
      <c r="K29" s="9">
        <v>25</v>
      </c>
      <c r="L29" s="16" t="s">
        <v>48</v>
      </c>
    </row>
    <row r="30" spans="1:12" ht="70.5" customHeight="1" x14ac:dyDescent="0.35">
      <c r="A30" s="16" t="s">
        <v>27</v>
      </c>
      <c r="B30" s="41">
        <v>2552</v>
      </c>
      <c r="C30" s="16" t="s">
        <v>110</v>
      </c>
      <c r="D30" s="16" t="s">
        <v>16</v>
      </c>
      <c r="E30" s="16" t="s">
        <v>174</v>
      </c>
      <c r="F30" s="33" t="s">
        <v>339</v>
      </c>
      <c r="G30" s="11">
        <f t="shared" si="2"/>
        <v>43434</v>
      </c>
      <c r="H30" s="11">
        <f t="shared" si="0"/>
        <v>43441</v>
      </c>
      <c r="I30" s="11">
        <f t="shared" si="1"/>
        <v>43462</v>
      </c>
      <c r="J30" s="11">
        <v>43468</v>
      </c>
      <c r="K30" s="9">
        <v>5</v>
      </c>
      <c r="L30" s="16" t="s">
        <v>27</v>
      </c>
    </row>
    <row r="31" spans="1:12" ht="69.75" customHeight="1" x14ac:dyDescent="0.35">
      <c r="A31" s="16" t="s">
        <v>48</v>
      </c>
      <c r="B31" s="16">
        <v>2553</v>
      </c>
      <c r="C31" s="16" t="s">
        <v>100</v>
      </c>
      <c r="D31" s="16" t="s">
        <v>303</v>
      </c>
      <c r="E31" s="16" t="s">
        <v>120</v>
      </c>
      <c r="F31" s="40" t="s">
        <v>340</v>
      </c>
      <c r="G31" s="11">
        <f t="shared" si="2"/>
        <v>43448</v>
      </c>
      <c r="H31" s="11">
        <f t="shared" si="0"/>
        <v>43455</v>
      </c>
      <c r="I31" s="11">
        <f t="shared" si="1"/>
        <v>43476</v>
      </c>
      <c r="J31" s="11">
        <v>43482</v>
      </c>
      <c r="K31" s="9">
        <v>4</v>
      </c>
      <c r="L31" s="16" t="s">
        <v>48</v>
      </c>
    </row>
    <row r="32" spans="1:12" ht="77.5" customHeight="1" x14ac:dyDescent="0.35">
      <c r="A32" s="16" t="s">
        <v>31</v>
      </c>
      <c r="B32" s="16">
        <v>2554</v>
      </c>
      <c r="C32" s="16" t="s">
        <v>32</v>
      </c>
      <c r="D32" s="16" t="s">
        <v>20</v>
      </c>
      <c r="E32" s="16" t="s">
        <v>341</v>
      </c>
      <c r="F32" s="40" t="s">
        <v>342</v>
      </c>
      <c r="G32" s="11">
        <f t="shared" si="2"/>
        <v>43476</v>
      </c>
      <c r="H32" s="11">
        <f t="shared" si="0"/>
        <v>43483</v>
      </c>
      <c r="I32" s="11">
        <f t="shared" si="1"/>
        <v>43504</v>
      </c>
      <c r="J32" s="11">
        <v>43510</v>
      </c>
      <c r="K32" s="9">
        <v>25</v>
      </c>
      <c r="L32" s="16" t="s">
        <v>31</v>
      </c>
    </row>
    <row r="33" spans="1:12" ht="66.75" customHeight="1" x14ac:dyDescent="0.35">
      <c r="A33" s="16" t="s">
        <v>288</v>
      </c>
      <c r="B33" s="16">
        <v>2555</v>
      </c>
      <c r="C33" s="16" t="s">
        <v>289</v>
      </c>
      <c r="D33" s="16" t="s">
        <v>16</v>
      </c>
      <c r="E33" s="16" t="s">
        <v>17</v>
      </c>
      <c r="F33" s="40" t="s">
        <v>343</v>
      </c>
      <c r="G33" s="11">
        <f>H33-0</f>
        <v>43504</v>
      </c>
      <c r="H33" s="11">
        <f>I33-0</f>
        <v>43504</v>
      </c>
      <c r="I33" s="11">
        <f>J33-20</f>
        <v>43504</v>
      </c>
      <c r="J33" s="11">
        <v>43524</v>
      </c>
      <c r="K33" s="9">
        <v>25</v>
      </c>
      <c r="L33" s="16" t="s">
        <v>288</v>
      </c>
    </row>
    <row r="34" spans="1:12" ht="30" customHeight="1" thickBot="1" x14ac:dyDescent="0.5">
      <c r="A34" s="59" t="s">
        <v>344</v>
      </c>
      <c r="B34" s="60"/>
      <c r="C34" s="60"/>
      <c r="D34" s="60"/>
      <c r="E34" s="60"/>
      <c r="F34" s="60"/>
      <c r="G34" s="60"/>
      <c r="H34" s="60"/>
      <c r="I34" s="60"/>
      <c r="J34" s="60"/>
      <c r="K34" s="60"/>
      <c r="L34" s="59" t="s">
        <v>344</v>
      </c>
    </row>
    <row r="35" spans="1:12" ht="59.5" customHeight="1" x14ac:dyDescent="0.35">
      <c r="A35" s="39" t="s">
        <v>0</v>
      </c>
      <c r="B35" s="37" t="s">
        <v>1</v>
      </c>
      <c r="C35" s="37" t="s">
        <v>2</v>
      </c>
      <c r="D35" s="37" t="s">
        <v>3</v>
      </c>
      <c r="E35" s="37" t="s">
        <v>4</v>
      </c>
      <c r="F35" s="37" t="s">
        <v>5</v>
      </c>
      <c r="G35" s="38" t="s">
        <v>6</v>
      </c>
      <c r="H35" s="38" t="s">
        <v>7</v>
      </c>
      <c r="I35" s="38" t="s">
        <v>8</v>
      </c>
      <c r="J35" s="38" t="s">
        <v>9</v>
      </c>
      <c r="K35" s="37" t="s">
        <v>11</v>
      </c>
      <c r="L35" s="39" t="s">
        <v>0</v>
      </c>
    </row>
    <row r="36" spans="1:12" ht="111.75" customHeight="1" x14ac:dyDescent="0.35">
      <c r="A36" s="16" t="s">
        <v>23</v>
      </c>
      <c r="B36" s="16">
        <v>2556</v>
      </c>
      <c r="C36" s="16" t="s">
        <v>345</v>
      </c>
      <c r="D36" s="16" t="s">
        <v>16</v>
      </c>
      <c r="E36" s="44" t="s">
        <v>25</v>
      </c>
      <c r="F36" s="40" t="s">
        <v>346</v>
      </c>
      <c r="G36" s="11">
        <v>43140</v>
      </c>
      <c r="H36" s="11">
        <v>43147</v>
      </c>
      <c r="I36" s="11">
        <v>43168</v>
      </c>
      <c r="J36" s="11">
        <v>43174</v>
      </c>
      <c r="K36" s="9">
        <v>6</v>
      </c>
      <c r="L36" s="16" t="s">
        <v>23</v>
      </c>
    </row>
    <row r="37" spans="1:12" ht="96" customHeight="1" x14ac:dyDescent="0.35">
      <c r="A37" s="16" t="s">
        <v>14</v>
      </c>
      <c r="B37" s="16">
        <v>2557</v>
      </c>
      <c r="C37" s="16" t="s">
        <v>213</v>
      </c>
      <c r="D37" s="16" t="s">
        <v>16</v>
      </c>
      <c r="E37" s="16" t="s">
        <v>17</v>
      </c>
      <c r="F37" s="40" t="s">
        <v>347</v>
      </c>
      <c r="G37" s="11">
        <v>43189</v>
      </c>
      <c r="H37" s="11">
        <v>43189</v>
      </c>
      <c r="I37" s="11">
        <v>43189</v>
      </c>
      <c r="J37" s="11">
        <v>43189</v>
      </c>
      <c r="K37" s="15">
        <v>10</v>
      </c>
      <c r="L37" s="16" t="s">
        <v>14</v>
      </c>
    </row>
    <row r="38" spans="1:12" ht="207.25" customHeight="1" x14ac:dyDescent="0.35">
      <c r="A38" s="16" t="s">
        <v>23</v>
      </c>
      <c r="B38" s="16">
        <v>2558</v>
      </c>
      <c r="C38" s="16" t="s">
        <v>61</v>
      </c>
      <c r="D38" s="16" t="s">
        <v>16</v>
      </c>
      <c r="E38" s="16" t="s">
        <v>62</v>
      </c>
      <c r="F38" s="45" t="s">
        <v>348</v>
      </c>
      <c r="G38" s="11">
        <v>43196</v>
      </c>
      <c r="H38" s="11">
        <v>43202</v>
      </c>
      <c r="I38" s="11">
        <v>42494</v>
      </c>
      <c r="J38" s="11">
        <v>43230</v>
      </c>
      <c r="K38" s="9">
        <v>4</v>
      </c>
      <c r="L38" s="16" t="s">
        <v>23</v>
      </c>
    </row>
    <row r="39" spans="1:12" ht="112.5" customHeight="1" x14ac:dyDescent="0.35">
      <c r="A39" s="16" t="s">
        <v>194</v>
      </c>
      <c r="B39" s="16">
        <v>2559</v>
      </c>
      <c r="C39" s="33" t="s">
        <v>215</v>
      </c>
      <c r="D39" s="16" t="s">
        <v>16</v>
      </c>
      <c r="E39" s="16" t="s">
        <v>349</v>
      </c>
      <c r="F39" s="40" t="s">
        <v>350</v>
      </c>
      <c r="G39" s="11">
        <f>H39-7</f>
        <v>43203</v>
      </c>
      <c r="H39" s="11">
        <f>I39-21</f>
        <v>43210</v>
      </c>
      <c r="I39" s="11">
        <f>J39-6</f>
        <v>43231</v>
      </c>
      <c r="J39" s="11">
        <v>43237</v>
      </c>
      <c r="K39" s="9">
        <v>10</v>
      </c>
      <c r="L39" s="16" t="s">
        <v>194</v>
      </c>
    </row>
    <row r="40" spans="1:12" ht="129.75" customHeight="1" x14ac:dyDescent="0.35">
      <c r="A40" s="16" t="s">
        <v>14</v>
      </c>
      <c r="B40" s="16">
        <v>2560</v>
      </c>
      <c r="C40" s="16" t="s">
        <v>19</v>
      </c>
      <c r="D40" s="16" t="s">
        <v>20</v>
      </c>
      <c r="E40" s="110">
        <v>27.75</v>
      </c>
      <c r="F40" s="40" t="s">
        <v>351</v>
      </c>
      <c r="G40" s="11">
        <v>43224</v>
      </c>
      <c r="H40" s="11">
        <v>43231</v>
      </c>
      <c r="I40" s="11">
        <v>43252</v>
      </c>
      <c r="J40" s="11">
        <v>43258</v>
      </c>
      <c r="K40" s="9">
        <v>4</v>
      </c>
      <c r="L40" s="16" t="s">
        <v>14</v>
      </c>
    </row>
    <row r="41" spans="1:12" ht="270" customHeight="1" x14ac:dyDescent="0.35">
      <c r="A41" s="16" t="s">
        <v>23</v>
      </c>
      <c r="B41" s="16">
        <v>2562</v>
      </c>
      <c r="C41" s="16" t="s">
        <v>81</v>
      </c>
      <c r="D41" s="16" t="s">
        <v>16</v>
      </c>
      <c r="E41" s="16" t="s">
        <v>25</v>
      </c>
      <c r="F41" s="40" t="s">
        <v>352</v>
      </c>
      <c r="G41" s="11">
        <v>43238</v>
      </c>
      <c r="H41" s="11">
        <v>43245</v>
      </c>
      <c r="I41" s="11">
        <v>43266</v>
      </c>
      <c r="J41" s="11">
        <v>43272</v>
      </c>
      <c r="K41" s="9">
        <v>25</v>
      </c>
      <c r="L41" s="16" t="s">
        <v>23</v>
      </c>
    </row>
    <row r="42" spans="1:12" ht="188.25" customHeight="1" x14ac:dyDescent="0.35">
      <c r="A42" s="41" t="s">
        <v>23</v>
      </c>
      <c r="B42" s="41">
        <v>2564</v>
      </c>
      <c r="C42" s="41" t="s">
        <v>79</v>
      </c>
      <c r="D42" s="41" t="s">
        <v>16</v>
      </c>
      <c r="E42" s="46" t="s">
        <v>25</v>
      </c>
      <c r="F42" s="47" t="s">
        <v>353</v>
      </c>
      <c r="G42" s="11">
        <v>43245</v>
      </c>
      <c r="H42" s="11">
        <v>43252</v>
      </c>
      <c r="I42" s="11">
        <v>43273</v>
      </c>
      <c r="J42" s="11">
        <v>43279</v>
      </c>
      <c r="K42" s="9">
        <v>25</v>
      </c>
      <c r="L42" s="41" t="s">
        <v>23</v>
      </c>
    </row>
    <row r="43" spans="1:12" ht="306.75" customHeight="1" x14ac:dyDescent="0.35">
      <c r="A43" s="41" t="s">
        <v>23</v>
      </c>
      <c r="B43" s="41">
        <v>2561</v>
      </c>
      <c r="C43" s="41" t="s">
        <v>83</v>
      </c>
      <c r="D43" s="41" t="s">
        <v>16</v>
      </c>
      <c r="E43" s="41" t="s">
        <v>25</v>
      </c>
      <c r="F43" s="42" t="s">
        <v>354</v>
      </c>
      <c r="G43" s="11">
        <f>H43-7</f>
        <v>43266</v>
      </c>
      <c r="H43" s="11">
        <f>I43-21</f>
        <v>43273</v>
      </c>
      <c r="I43" s="11">
        <f>J43-6</f>
        <v>43294</v>
      </c>
      <c r="J43" s="11">
        <v>43300</v>
      </c>
      <c r="K43" s="9">
        <v>25</v>
      </c>
      <c r="L43" s="41" t="s">
        <v>23</v>
      </c>
    </row>
    <row r="44" spans="1:12" ht="135.75" customHeight="1" x14ac:dyDescent="0.35">
      <c r="A44" s="16" t="s">
        <v>106</v>
      </c>
      <c r="B44" s="16">
        <v>2563</v>
      </c>
      <c r="C44" s="33" t="s">
        <v>249</v>
      </c>
      <c r="D44" s="16" t="s">
        <v>16</v>
      </c>
      <c r="E44" s="16" t="s">
        <v>355</v>
      </c>
      <c r="F44" s="40" t="s">
        <v>356</v>
      </c>
      <c r="G44" s="11">
        <f>H44-7</f>
        <v>43308</v>
      </c>
      <c r="H44" s="11">
        <f>I44-21</f>
        <v>43315</v>
      </c>
      <c r="I44" s="11">
        <f>J44-6</f>
        <v>43336</v>
      </c>
      <c r="J44" s="11">
        <v>43342</v>
      </c>
      <c r="K44" s="9">
        <v>10</v>
      </c>
      <c r="L44" s="16" t="s">
        <v>106</v>
      </c>
    </row>
    <row r="45" spans="1:12" ht="207.75" customHeight="1" x14ac:dyDescent="0.35">
      <c r="A45" s="16" t="s">
        <v>122</v>
      </c>
      <c r="B45" s="16">
        <v>2565</v>
      </c>
      <c r="C45" s="16" t="s">
        <v>123</v>
      </c>
      <c r="D45" s="16" t="s">
        <v>16</v>
      </c>
      <c r="E45" s="16" t="s">
        <v>251</v>
      </c>
      <c r="F45" s="40" t="s">
        <v>357</v>
      </c>
      <c r="G45" s="11">
        <v>43315</v>
      </c>
      <c r="H45" s="11">
        <v>43322</v>
      </c>
      <c r="I45" s="11">
        <v>43343</v>
      </c>
      <c r="J45" s="11">
        <v>43349</v>
      </c>
      <c r="K45" s="9">
        <v>25</v>
      </c>
      <c r="L45" s="16" t="s">
        <v>122</v>
      </c>
    </row>
    <row r="46" spans="1:12" ht="151.5" customHeight="1" x14ac:dyDescent="0.35">
      <c r="A46" s="16" t="s">
        <v>122</v>
      </c>
      <c r="B46" s="16">
        <v>2566</v>
      </c>
      <c r="C46" s="16" t="s">
        <v>127</v>
      </c>
      <c r="D46" s="16" t="s">
        <v>16</v>
      </c>
      <c r="E46" s="16" t="s">
        <v>252</v>
      </c>
      <c r="F46" s="40" t="s">
        <v>358</v>
      </c>
      <c r="G46" s="11">
        <v>43315</v>
      </c>
      <c r="H46" s="11">
        <v>43322</v>
      </c>
      <c r="I46" s="11">
        <v>43343</v>
      </c>
      <c r="J46" s="11">
        <v>43349</v>
      </c>
      <c r="K46" s="9">
        <v>25</v>
      </c>
      <c r="L46" s="16" t="s">
        <v>122</v>
      </c>
    </row>
    <row r="47" spans="1:12" ht="132" customHeight="1" x14ac:dyDescent="0.35">
      <c r="A47" s="16" t="s">
        <v>14</v>
      </c>
      <c r="B47" s="16">
        <v>2567</v>
      </c>
      <c r="C47" s="16" t="s">
        <v>19</v>
      </c>
      <c r="D47" s="16" t="s">
        <v>20</v>
      </c>
      <c r="E47" s="110">
        <v>27.75</v>
      </c>
      <c r="F47" s="40" t="s">
        <v>359</v>
      </c>
      <c r="G47" s="11">
        <f>H47-7</f>
        <v>43315</v>
      </c>
      <c r="H47" s="11">
        <f>I47-21</f>
        <v>43322</v>
      </c>
      <c r="I47" s="11">
        <f>J47-6</f>
        <v>43343</v>
      </c>
      <c r="J47" s="11">
        <v>43349</v>
      </c>
      <c r="K47" s="9">
        <v>25</v>
      </c>
      <c r="L47" s="16" t="s">
        <v>14</v>
      </c>
    </row>
    <row r="48" spans="1:12" ht="207.25" customHeight="1" x14ac:dyDescent="0.35">
      <c r="A48" s="16" t="s">
        <v>106</v>
      </c>
      <c r="B48" s="16">
        <v>2568</v>
      </c>
      <c r="C48" s="33" t="s">
        <v>257</v>
      </c>
      <c r="D48" s="16" t="s">
        <v>124</v>
      </c>
      <c r="E48" s="16" t="s">
        <v>360</v>
      </c>
      <c r="F48" s="48" t="s">
        <v>361</v>
      </c>
      <c r="G48" s="11">
        <f>H48-7</f>
        <v>43329</v>
      </c>
      <c r="H48" s="11">
        <f>I48-21</f>
        <v>43336</v>
      </c>
      <c r="I48" s="11">
        <f>J48-6</f>
        <v>43357</v>
      </c>
      <c r="J48" s="11">
        <v>43363</v>
      </c>
      <c r="K48" s="9">
        <v>6</v>
      </c>
      <c r="L48" s="16" t="s">
        <v>106</v>
      </c>
    </row>
    <row r="49" spans="1:12" ht="150" customHeight="1" x14ac:dyDescent="0.35">
      <c r="A49" s="16" t="s">
        <v>14</v>
      </c>
      <c r="B49" s="16">
        <v>2569</v>
      </c>
      <c r="C49" s="16" t="s">
        <v>19</v>
      </c>
      <c r="D49" s="16" t="s">
        <v>20</v>
      </c>
      <c r="E49" s="110">
        <v>27.75</v>
      </c>
      <c r="F49" s="33" t="s">
        <v>359</v>
      </c>
      <c r="G49" s="11">
        <v>43406</v>
      </c>
      <c r="H49" s="11">
        <v>43413</v>
      </c>
      <c r="I49" s="11">
        <v>43434</v>
      </c>
      <c r="J49" s="11">
        <v>43440</v>
      </c>
      <c r="K49" s="9">
        <v>25</v>
      </c>
      <c r="L49" s="16" t="s">
        <v>14</v>
      </c>
    </row>
    <row r="50" spans="1:12" ht="159.75" customHeight="1" x14ac:dyDescent="0.35">
      <c r="A50" s="16" t="s">
        <v>106</v>
      </c>
      <c r="B50" s="16">
        <v>2570</v>
      </c>
      <c r="C50" s="33" t="s">
        <v>362</v>
      </c>
      <c r="D50" s="16" t="s">
        <v>16</v>
      </c>
      <c r="E50" s="16" t="s">
        <v>349</v>
      </c>
      <c r="F50" s="40" t="s">
        <v>283</v>
      </c>
      <c r="G50" s="11">
        <f>H50-7</f>
        <v>43469</v>
      </c>
      <c r="H50" s="11">
        <f>I50-21</f>
        <v>43476</v>
      </c>
      <c r="I50" s="11">
        <f>J50-6</f>
        <v>43497</v>
      </c>
      <c r="J50" s="11">
        <v>43503</v>
      </c>
      <c r="K50" s="9">
        <v>10</v>
      </c>
      <c r="L50" s="16" t="s">
        <v>106</v>
      </c>
    </row>
    <row r="51" spans="1:12" ht="145.5" customHeight="1" x14ac:dyDescent="0.35">
      <c r="A51" s="16" t="s">
        <v>14</v>
      </c>
      <c r="B51" s="16">
        <v>2571</v>
      </c>
      <c r="C51" s="16" t="s">
        <v>19</v>
      </c>
      <c r="D51" s="16" t="s">
        <v>20</v>
      </c>
      <c r="E51" s="110">
        <v>27.75</v>
      </c>
      <c r="F51" s="40" t="s">
        <v>363</v>
      </c>
      <c r="G51" s="11">
        <v>43497</v>
      </c>
      <c r="H51" s="11">
        <v>43504</v>
      </c>
      <c r="I51" s="11">
        <v>43525</v>
      </c>
      <c r="J51" s="11">
        <v>43531</v>
      </c>
      <c r="K51" s="9">
        <v>4</v>
      </c>
      <c r="L51" s="16" t="s">
        <v>14</v>
      </c>
    </row>
    <row r="52" spans="1:12" ht="87.75" customHeight="1" x14ac:dyDescent="0.35">
      <c r="A52" s="16" t="s">
        <v>14</v>
      </c>
      <c r="B52" s="16">
        <v>2572</v>
      </c>
      <c r="C52" s="16" t="s">
        <v>291</v>
      </c>
      <c r="D52" s="16" t="s">
        <v>16</v>
      </c>
      <c r="E52" s="16" t="s">
        <v>17</v>
      </c>
      <c r="F52" s="40" t="s">
        <v>364</v>
      </c>
      <c r="G52" s="11">
        <v>43504</v>
      </c>
      <c r="H52" s="11">
        <v>43504</v>
      </c>
      <c r="I52" s="11">
        <v>43504</v>
      </c>
      <c r="J52" s="11">
        <v>43524</v>
      </c>
      <c r="K52" s="9">
        <v>25</v>
      </c>
      <c r="L52" s="16" t="s">
        <v>14</v>
      </c>
    </row>
    <row r="53" spans="1:12" ht="144.75" customHeight="1" x14ac:dyDescent="0.35">
      <c r="A53" s="16" t="s">
        <v>14</v>
      </c>
      <c r="B53" s="16">
        <v>2573</v>
      </c>
      <c r="C53" s="44" t="s">
        <v>293</v>
      </c>
      <c r="D53" s="44" t="s">
        <v>16</v>
      </c>
      <c r="E53" s="44" t="s">
        <v>169</v>
      </c>
      <c r="F53" s="49" t="s">
        <v>365</v>
      </c>
      <c r="G53" s="11">
        <f>H53-7</f>
        <v>43518</v>
      </c>
      <c r="H53" s="11">
        <f>I53-21</f>
        <v>43525</v>
      </c>
      <c r="I53" s="11">
        <f>J53-6</f>
        <v>43546</v>
      </c>
      <c r="J53" s="11">
        <v>43552</v>
      </c>
      <c r="K53" s="9">
        <v>6</v>
      </c>
      <c r="L53" s="16" t="s">
        <v>14</v>
      </c>
    </row>
    <row r="54" spans="1:12" ht="30" customHeight="1" thickBot="1" x14ac:dyDescent="0.5">
      <c r="A54" s="59" t="s">
        <v>366</v>
      </c>
      <c r="B54" s="60"/>
      <c r="C54" s="60"/>
      <c r="D54" s="60"/>
      <c r="E54" s="60"/>
      <c r="F54" s="60"/>
      <c r="G54" s="60"/>
      <c r="H54" s="60"/>
      <c r="I54" s="60"/>
      <c r="J54" s="60"/>
      <c r="K54" s="60"/>
      <c r="L54" s="59" t="s">
        <v>366</v>
      </c>
    </row>
    <row r="55" spans="1:12" ht="80.25" customHeight="1" x14ac:dyDescent="0.35">
      <c r="A55" s="39" t="s">
        <v>0</v>
      </c>
      <c r="B55" s="37" t="s">
        <v>1</v>
      </c>
      <c r="C55" s="37" t="s">
        <v>2</v>
      </c>
      <c r="D55" s="37" t="s">
        <v>3</v>
      </c>
      <c r="E55" s="37" t="s">
        <v>4</v>
      </c>
      <c r="F55" s="37" t="s">
        <v>5</v>
      </c>
      <c r="G55" s="38" t="s">
        <v>6</v>
      </c>
      <c r="H55" s="38" t="s">
        <v>7</v>
      </c>
      <c r="I55" s="38" t="s">
        <v>8</v>
      </c>
      <c r="J55" s="38" t="s">
        <v>9</v>
      </c>
      <c r="K55" s="37" t="s">
        <v>11</v>
      </c>
      <c r="L55" s="39" t="s">
        <v>0</v>
      </c>
    </row>
    <row r="56" spans="1:12" ht="155.25" customHeight="1" x14ac:dyDescent="0.35">
      <c r="A56" s="16" t="s">
        <v>55</v>
      </c>
      <c r="B56" s="16">
        <v>2510</v>
      </c>
      <c r="C56" s="16" t="s">
        <v>198</v>
      </c>
      <c r="D56" s="16" t="s">
        <v>20</v>
      </c>
      <c r="E56" s="16" t="s">
        <v>17</v>
      </c>
      <c r="F56" s="40" t="s">
        <v>367</v>
      </c>
      <c r="G56" s="11">
        <v>43147</v>
      </c>
      <c r="H56" s="11">
        <f>G56+7</f>
        <v>43154</v>
      </c>
      <c r="I56" s="11">
        <v>43175</v>
      </c>
      <c r="J56" s="11">
        <v>43181</v>
      </c>
      <c r="K56" s="9">
        <v>3</v>
      </c>
      <c r="L56" s="16" t="s">
        <v>55</v>
      </c>
    </row>
    <row r="57" spans="1:12" ht="173.25" customHeight="1" x14ac:dyDescent="0.35">
      <c r="A57" s="16" t="s">
        <v>55</v>
      </c>
      <c r="B57" s="16">
        <v>2513</v>
      </c>
      <c r="C57" s="16" t="s">
        <v>214</v>
      </c>
      <c r="D57" s="16" t="s">
        <v>368</v>
      </c>
      <c r="E57" s="16" t="s">
        <v>17</v>
      </c>
      <c r="F57" s="40" t="s">
        <v>369</v>
      </c>
      <c r="G57" s="11">
        <v>43182</v>
      </c>
      <c r="H57" s="11">
        <v>43188</v>
      </c>
      <c r="I57" s="11">
        <v>43210</v>
      </c>
      <c r="J57" s="11">
        <v>43216</v>
      </c>
      <c r="K57" s="9">
        <v>3</v>
      </c>
      <c r="L57" s="16" t="s">
        <v>55</v>
      </c>
    </row>
    <row r="58" spans="1:12" ht="133.5" customHeight="1" x14ac:dyDescent="0.35">
      <c r="A58" s="16" t="s">
        <v>55</v>
      </c>
      <c r="B58" s="16">
        <v>2514</v>
      </c>
      <c r="C58" s="16" t="s">
        <v>217</v>
      </c>
      <c r="D58" s="16" t="s">
        <v>20</v>
      </c>
      <c r="E58" s="16" t="s">
        <v>370</v>
      </c>
      <c r="F58" s="40" t="s">
        <v>371</v>
      </c>
      <c r="G58" s="11">
        <v>43210</v>
      </c>
      <c r="H58" s="11">
        <f>G58+7</f>
        <v>43217</v>
      </c>
      <c r="I58" s="11">
        <v>43238</v>
      </c>
      <c r="J58" s="11">
        <v>43244</v>
      </c>
      <c r="K58" s="9">
        <v>3</v>
      </c>
      <c r="L58" s="16" t="s">
        <v>55</v>
      </c>
    </row>
    <row r="59" spans="1:12" ht="188.25" customHeight="1" x14ac:dyDescent="0.35">
      <c r="A59" s="16" t="s">
        <v>55</v>
      </c>
      <c r="B59" s="16">
        <v>2515</v>
      </c>
      <c r="C59" s="16" t="s">
        <v>228</v>
      </c>
      <c r="D59" s="16" t="s">
        <v>20</v>
      </c>
      <c r="E59" s="16" t="s">
        <v>370</v>
      </c>
      <c r="F59" s="43" t="s">
        <v>372</v>
      </c>
      <c r="G59" s="11">
        <v>43217</v>
      </c>
      <c r="H59" s="11">
        <f>G59+7</f>
        <v>43224</v>
      </c>
      <c r="I59" s="11">
        <v>43245</v>
      </c>
      <c r="J59" s="11">
        <v>43251</v>
      </c>
      <c r="K59" s="9">
        <v>3</v>
      </c>
      <c r="L59" s="16" t="s">
        <v>55</v>
      </c>
    </row>
    <row r="60" spans="1:12" ht="147" customHeight="1" x14ac:dyDescent="0.35">
      <c r="A60" s="16" t="s">
        <v>55</v>
      </c>
      <c r="B60" s="16">
        <v>2516</v>
      </c>
      <c r="C60" s="16" t="s">
        <v>240</v>
      </c>
      <c r="D60" s="16" t="s">
        <v>20</v>
      </c>
      <c r="E60" s="16" t="s">
        <v>17</v>
      </c>
      <c r="F60" s="40" t="s">
        <v>373</v>
      </c>
      <c r="G60" s="11">
        <v>43273</v>
      </c>
      <c r="H60" s="11">
        <f>G60+7</f>
        <v>43280</v>
      </c>
      <c r="I60" s="11">
        <f>H60+21</f>
        <v>43301</v>
      </c>
      <c r="J60" s="11">
        <v>43307</v>
      </c>
      <c r="K60" s="9">
        <v>3</v>
      </c>
      <c r="L60" s="16" t="s">
        <v>55</v>
      </c>
    </row>
    <row r="61" spans="1:12" ht="176.25" customHeight="1" x14ac:dyDescent="0.35">
      <c r="A61" s="16" t="s">
        <v>55</v>
      </c>
      <c r="B61" s="16">
        <v>2517</v>
      </c>
      <c r="C61" s="16" t="s">
        <v>247</v>
      </c>
      <c r="D61" s="16" t="s">
        <v>368</v>
      </c>
      <c r="E61" s="16" t="s">
        <v>17</v>
      </c>
      <c r="F61" s="40" t="s">
        <v>374</v>
      </c>
      <c r="G61" s="11">
        <v>43280</v>
      </c>
      <c r="H61" s="11">
        <f>G61+7</f>
        <v>43287</v>
      </c>
      <c r="I61" s="11">
        <v>43308</v>
      </c>
      <c r="J61" s="11">
        <v>43314</v>
      </c>
      <c r="K61" s="9">
        <v>3</v>
      </c>
      <c r="L61" s="16" t="s">
        <v>55</v>
      </c>
    </row>
    <row r="62" spans="1:12" ht="160.5" customHeight="1" x14ac:dyDescent="0.35">
      <c r="A62" s="16" t="s">
        <v>55</v>
      </c>
      <c r="B62" s="16">
        <v>2518</v>
      </c>
      <c r="C62" s="16" t="s">
        <v>253</v>
      </c>
      <c r="D62" s="16" t="s">
        <v>20</v>
      </c>
      <c r="E62" s="16" t="s">
        <v>17</v>
      </c>
      <c r="F62" s="40" t="s">
        <v>375</v>
      </c>
      <c r="G62" s="11">
        <f>H62-7</f>
        <v>43343</v>
      </c>
      <c r="H62" s="11">
        <f>I62-21</f>
        <v>43350</v>
      </c>
      <c r="I62" s="11">
        <f>J62-6</f>
        <v>43371</v>
      </c>
      <c r="J62" s="11">
        <v>43377</v>
      </c>
      <c r="K62" s="9">
        <v>3</v>
      </c>
      <c r="L62" s="16" t="s">
        <v>55</v>
      </c>
    </row>
    <row r="63" spans="1:12" ht="114" customHeight="1" x14ac:dyDescent="0.35">
      <c r="A63" s="16" t="s">
        <v>55</v>
      </c>
      <c r="B63" s="16">
        <v>2519</v>
      </c>
      <c r="C63" s="16" t="s">
        <v>151</v>
      </c>
      <c r="D63" s="16" t="s">
        <v>16</v>
      </c>
      <c r="E63" s="16" t="s">
        <v>370</v>
      </c>
      <c r="F63" s="40" t="s">
        <v>376</v>
      </c>
      <c r="G63" s="11">
        <v>43364</v>
      </c>
      <c r="H63" s="11">
        <f>G63+7</f>
        <v>43371</v>
      </c>
      <c r="I63" s="11">
        <v>43392</v>
      </c>
      <c r="J63" s="11">
        <v>43398</v>
      </c>
      <c r="K63" s="9">
        <v>3</v>
      </c>
      <c r="L63" s="16" t="s">
        <v>55</v>
      </c>
    </row>
    <row r="64" spans="1:12" ht="138" customHeight="1" x14ac:dyDescent="0.35">
      <c r="A64" s="16" t="s">
        <v>55</v>
      </c>
      <c r="B64" s="16">
        <v>2520</v>
      </c>
      <c r="C64" s="16" t="s">
        <v>274</v>
      </c>
      <c r="D64" s="16" t="s">
        <v>20</v>
      </c>
      <c r="E64" s="16" t="s">
        <v>370</v>
      </c>
      <c r="F64" s="40" t="s">
        <v>377</v>
      </c>
      <c r="G64" s="11">
        <v>43371</v>
      </c>
      <c r="H64" s="11">
        <f>G64+7</f>
        <v>43378</v>
      </c>
      <c r="I64" s="11">
        <v>43399</v>
      </c>
      <c r="J64" s="11">
        <v>43405</v>
      </c>
      <c r="K64" s="9">
        <v>3</v>
      </c>
      <c r="L64" s="16" t="s">
        <v>55</v>
      </c>
    </row>
    <row r="65" spans="1:12" ht="206.25" customHeight="1" x14ac:dyDescent="0.35">
      <c r="A65" s="16" t="s">
        <v>55</v>
      </c>
      <c r="B65" s="16">
        <v>2521</v>
      </c>
      <c r="C65" s="16" t="s">
        <v>260</v>
      </c>
      <c r="D65" s="16" t="s">
        <v>368</v>
      </c>
      <c r="E65" s="16" t="s">
        <v>17</v>
      </c>
      <c r="F65" s="40" t="s">
        <v>378</v>
      </c>
      <c r="G65" s="11">
        <f>H65-7</f>
        <v>43385</v>
      </c>
      <c r="H65" s="11">
        <f>I65-21</f>
        <v>43392</v>
      </c>
      <c r="I65" s="11">
        <f>J65-6</f>
        <v>43413</v>
      </c>
      <c r="J65" s="11">
        <v>43419</v>
      </c>
      <c r="K65" s="9">
        <v>3</v>
      </c>
      <c r="L65" s="16" t="s">
        <v>55</v>
      </c>
    </row>
    <row r="66" spans="1:12" ht="117.75" customHeight="1" x14ac:dyDescent="0.35">
      <c r="A66" s="16" t="s">
        <v>55</v>
      </c>
      <c r="B66" s="16">
        <v>2522</v>
      </c>
      <c r="C66" s="16" t="s">
        <v>217</v>
      </c>
      <c r="D66" s="16" t="s">
        <v>20</v>
      </c>
      <c r="E66" s="16" t="s">
        <v>370</v>
      </c>
      <c r="F66" s="40" t="s">
        <v>379</v>
      </c>
      <c r="G66" s="11">
        <f>H66-7</f>
        <v>43392</v>
      </c>
      <c r="H66" s="11">
        <f>I66-21</f>
        <v>43399</v>
      </c>
      <c r="I66" s="11">
        <f>J66-6</f>
        <v>43420</v>
      </c>
      <c r="J66" s="11">
        <v>43426</v>
      </c>
      <c r="K66" s="9">
        <v>3</v>
      </c>
      <c r="L66" s="16" t="s">
        <v>55</v>
      </c>
    </row>
    <row r="67" spans="1:12" ht="156.75" customHeight="1" x14ac:dyDescent="0.35">
      <c r="A67" s="16" t="s">
        <v>55</v>
      </c>
      <c r="B67" s="16">
        <v>2523</v>
      </c>
      <c r="C67" s="16" t="s">
        <v>273</v>
      </c>
      <c r="D67" s="16" t="s">
        <v>20</v>
      </c>
      <c r="E67" s="16" t="s">
        <v>17</v>
      </c>
      <c r="F67" s="40" t="s">
        <v>380</v>
      </c>
      <c r="G67" s="11">
        <v>43441</v>
      </c>
      <c r="H67" s="11">
        <f>G67+7</f>
        <v>43448</v>
      </c>
      <c r="I67" s="11">
        <v>43469</v>
      </c>
      <c r="J67" s="11">
        <v>43475</v>
      </c>
      <c r="K67" s="9">
        <v>3</v>
      </c>
      <c r="L67" s="16" t="s">
        <v>55</v>
      </c>
    </row>
    <row r="68" spans="1:12" ht="201" customHeight="1" x14ac:dyDescent="0.35">
      <c r="A68" s="16" t="s">
        <v>55</v>
      </c>
      <c r="B68" s="16">
        <v>2524</v>
      </c>
      <c r="C68" s="16" t="s">
        <v>284</v>
      </c>
      <c r="D68" s="16" t="s">
        <v>368</v>
      </c>
      <c r="E68" s="16" t="s">
        <v>17</v>
      </c>
      <c r="F68" s="40" t="s">
        <v>381</v>
      </c>
      <c r="G68" s="11">
        <f>H68-7</f>
        <v>43483</v>
      </c>
      <c r="H68" s="11">
        <f>I68-21</f>
        <v>43490</v>
      </c>
      <c r="I68" s="11">
        <f>J68-6</f>
        <v>43511</v>
      </c>
      <c r="J68" s="11">
        <v>43517</v>
      </c>
      <c r="K68" s="9">
        <v>3</v>
      </c>
      <c r="L68" s="16" t="s">
        <v>55</v>
      </c>
    </row>
    <row r="69" spans="1:12" ht="89.25" customHeight="1" x14ac:dyDescent="0.35">
      <c r="A69" s="16" t="s">
        <v>55</v>
      </c>
      <c r="B69" s="16">
        <v>2367</v>
      </c>
      <c r="C69" s="16" t="s">
        <v>289</v>
      </c>
      <c r="D69" s="16" t="s">
        <v>124</v>
      </c>
      <c r="E69" s="16" t="s">
        <v>17</v>
      </c>
      <c r="F69" s="40" t="s">
        <v>382</v>
      </c>
      <c r="G69" s="11">
        <v>43140</v>
      </c>
      <c r="H69" s="11">
        <v>43140</v>
      </c>
      <c r="I69" s="11">
        <v>43140</v>
      </c>
      <c r="J69" s="11">
        <v>43174</v>
      </c>
      <c r="K69" s="9">
        <v>25</v>
      </c>
      <c r="L69" s="16" t="s">
        <v>55</v>
      </c>
    </row>
    <row r="70" spans="1:12" ht="150.75" customHeight="1" x14ac:dyDescent="0.35">
      <c r="A70" s="16" t="s">
        <v>55</v>
      </c>
      <c r="B70" s="16">
        <v>2525</v>
      </c>
      <c r="C70" s="16" t="s">
        <v>287</v>
      </c>
      <c r="D70" s="16" t="s">
        <v>368</v>
      </c>
      <c r="E70" s="16" t="s">
        <v>370</v>
      </c>
      <c r="F70" s="40" t="s">
        <v>383</v>
      </c>
      <c r="G70" s="11">
        <v>43511</v>
      </c>
      <c r="H70" s="11">
        <f>G70+7</f>
        <v>43518</v>
      </c>
      <c r="I70" s="11">
        <v>43539</v>
      </c>
      <c r="J70" s="11">
        <v>43545</v>
      </c>
      <c r="K70" s="9">
        <v>3</v>
      </c>
      <c r="L70" s="16" t="s">
        <v>55</v>
      </c>
    </row>
  </sheetData>
  <customSheetViews>
    <customSheetView guid="{185A5CD5-3184-493D-8586-15BEEE1E3F5A}" scale="60" state="hidden">
      <selection activeCell="J44" sqref="J44"/>
      <pageMargins left="0" right="0" top="0" bottom="0" header="0" footer="0"/>
    </customSheetView>
    <customSheetView guid="{73078B99-6B6B-4F3B-AEEA-5AC4F88B9E68}" scale="60" state="hidden">
      <selection activeCell="J44" sqref="J44"/>
      <pageMargins left="0" right="0" top="0" bottom="0" header="0" footer="0"/>
    </customSheetView>
    <customSheetView guid="{A419E118-27CE-453F-8E2E-57861CD2041E}" scale="60" showAutoFilter="1" topLeftCell="A46">
      <selection activeCell="F49" sqref="F49"/>
      <pageMargins left="0" right="0" top="0" bottom="0" header="0" footer="0"/>
      <autoFilter ref="A3:L70" xr:uid="{203AF807-CB70-4343-84C2-524497E1C922}"/>
    </customSheetView>
    <customSheetView guid="{22257EB2-3327-40FC-8113-145770006338}" scale="60" topLeftCell="A53">
      <selection activeCell="C70" sqref="C56:C70"/>
      <pageMargins left="0" right="0" top="0" bottom="0" header="0" footer="0"/>
    </customSheetView>
    <customSheetView guid="{5B3AED00-93DF-4FAB-9F3C-5DA9CBE9CC8B}" scale="60" state="hidden">
      <selection activeCell="J44" sqref="J44"/>
      <pageMargins left="0" right="0" top="0" bottom="0" header="0" footer="0"/>
    </customSheetView>
    <customSheetView guid="{A14B8E4B-3F8F-4606-8E44-39BB9FEA4A2E}" scale="60" showAutoFilter="1">
      <selection activeCell="A26" sqref="A26:XFD26"/>
      <pageMargins left="0" right="0" top="0" bottom="0" header="0" footer="0"/>
      <autoFilter ref="A1:L70" xr:uid="{71AC77C4-944F-45F2-83D6-7195DFE61704}"/>
    </customSheetView>
    <customSheetView guid="{D60E86EB-F5F3-43AC-A4F6-D4B3DC453DD2}" scale="60" state="hidden">
      <selection activeCell="J44" sqref="J44"/>
      <pageMargins left="0" right="0" top="0" bottom="0" header="0" footer="0"/>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E13" sqref="E13"/>
    </sheetView>
  </sheetViews>
  <sheetFormatPr defaultRowHeight="14.5" x14ac:dyDescent="0.35"/>
  <sheetData>
    <row r="1" spans="1:10" ht="15" thickBot="1" x14ac:dyDescent="0.4"/>
    <row r="2" spans="1:10" ht="39.5" thickBot="1" x14ac:dyDescent="0.4">
      <c r="A2" s="50" t="s">
        <v>0</v>
      </c>
      <c r="B2" s="61" t="s">
        <v>1</v>
      </c>
      <c r="C2" s="51" t="s">
        <v>2</v>
      </c>
      <c r="D2" s="51" t="s">
        <v>3</v>
      </c>
      <c r="E2" s="51" t="s">
        <v>4</v>
      </c>
      <c r="F2" s="51" t="s">
        <v>5</v>
      </c>
      <c r="G2" s="52" t="s">
        <v>6</v>
      </c>
      <c r="H2" s="52" t="s">
        <v>7</v>
      </c>
      <c r="I2" s="52" t="s">
        <v>8</v>
      </c>
      <c r="J2" s="53" t="s">
        <v>9</v>
      </c>
    </row>
  </sheetData>
  <customSheetViews>
    <customSheetView guid="{185A5CD5-3184-493D-8586-15BEEE1E3F5A}" state="hidden">
      <selection activeCell="E13" sqref="E13"/>
      <pageMargins left="0" right="0" top="0" bottom="0" header="0" footer="0"/>
    </customSheetView>
    <customSheetView guid="{73078B99-6B6B-4F3B-AEEA-5AC4F88B9E68}" state="hidden">
      <selection activeCell="E13" sqref="E13"/>
      <pageMargins left="0" right="0" top="0" bottom="0" header="0" footer="0"/>
    </customSheetView>
    <customSheetView guid="{A419E118-27CE-453F-8E2E-57861CD2041E}" state="hidden">
      <selection activeCell="E13" sqref="E13"/>
      <pageMargins left="0" right="0" top="0" bottom="0" header="0" footer="0"/>
    </customSheetView>
    <customSheetView guid="{22257EB2-3327-40FC-8113-145770006338}" state="hidden">
      <selection activeCell="E13" sqref="E13"/>
      <pageMargins left="0" right="0" top="0" bottom="0" header="0" footer="0"/>
    </customSheetView>
    <customSheetView guid="{5B3AED00-93DF-4FAB-9F3C-5DA9CBE9CC8B}" state="hidden">
      <selection activeCell="E13" sqref="E13"/>
      <pageMargins left="0" right="0" top="0" bottom="0" header="0" footer="0"/>
    </customSheetView>
    <customSheetView guid="{A14B8E4B-3F8F-4606-8E44-39BB9FEA4A2E}" state="hidden">
      <selection activeCell="E13" sqref="E13"/>
      <pageMargins left="0" right="0" top="0" bottom="0" header="0" footer="0"/>
    </customSheetView>
    <customSheetView guid="{D60E86EB-F5F3-43AC-A4F6-D4B3DC453DD2}" state="hidden">
      <selection activeCell="E13" sqref="E13"/>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zoomScale="80" zoomScaleNormal="80" workbookViewId="0">
      <selection activeCell="F18" sqref="F18"/>
    </sheetView>
  </sheetViews>
  <sheetFormatPr defaultRowHeight="14.5" x14ac:dyDescent="0.35"/>
  <cols>
    <col min="1" max="1" width="20.453125" customWidth="1"/>
    <col min="2" max="2" width="8.54296875" customWidth="1"/>
    <col min="3" max="3" width="21.1796875" customWidth="1"/>
    <col min="4" max="4" width="9.81640625" customWidth="1"/>
    <col min="5" max="5" width="16.453125" customWidth="1"/>
    <col min="6" max="6" width="79" customWidth="1"/>
    <col min="7" max="7" width="10.54296875" bestFit="1" customWidth="1"/>
    <col min="8" max="9" width="10.453125" bestFit="1" customWidth="1"/>
    <col min="10" max="10" width="10.54296875" bestFit="1" customWidth="1"/>
    <col min="11" max="11" width="8.54296875" bestFit="1" customWidth="1"/>
  </cols>
  <sheetData>
    <row r="1" spans="1:11" ht="15" thickBot="1" x14ac:dyDescent="0.4">
      <c r="A1" s="54" t="s">
        <v>384</v>
      </c>
      <c r="K1" s="78"/>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s="75" customFormat="1" ht="130.5" hidden="1" x14ac:dyDescent="0.35">
      <c r="A3" s="83" t="str">
        <f>VLOOKUP(C3,'2019-20 Final'!$C$4:$L$79,10,0)</f>
        <v>Beer &amp; Cider</v>
      </c>
      <c r="B3" s="62"/>
      <c r="C3" s="16" t="s">
        <v>198</v>
      </c>
      <c r="D3" s="62" t="str">
        <f>VLOOKUP($C3,'2019-20 Final'!$C:$F,2,0)</f>
        <v>Canada (Ontario)</v>
      </c>
      <c r="E3" s="62" t="str">
        <f>VLOOKUP($C3,'2019-20 Final'!$C:$F,3,0)</f>
        <v>Various</v>
      </c>
      <c r="F3" s="62"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73">
        <v>43889</v>
      </c>
      <c r="H3" s="73">
        <v>43896</v>
      </c>
      <c r="I3" s="73">
        <v>43917</v>
      </c>
      <c r="J3" s="74">
        <v>43923</v>
      </c>
      <c r="K3" s="88">
        <f>VLOOKUP(C3,'2019-20 Final'!$C:$K,9,0)</f>
        <v>3</v>
      </c>
    </row>
    <row r="4" spans="1:11" ht="43.4" hidden="1" customHeight="1" x14ac:dyDescent="0.35">
      <c r="A4" s="83" t="s">
        <v>38</v>
      </c>
      <c r="B4" s="62"/>
      <c r="C4" s="16" t="s">
        <v>385</v>
      </c>
      <c r="D4" s="62" t="s">
        <v>114</v>
      </c>
      <c r="E4" s="62" t="s">
        <v>386</v>
      </c>
      <c r="F4" s="62" t="s">
        <v>387</v>
      </c>
      <c r="G4" s="73">
        <v>43896</v>
      </c>
      <c r="H4" s="73">
        <v>43903</v>
      </c>
      <c r="I4" s="73">
        <v>43924</v>
      </c>
      <c r="J4" s="74">
        <v>43930</v>
      </c>
      <c r="K4" s="88">
        <v>6</v>
      </c>
    </row>
    <row r="5" spans="1:11" ht="43.4" hidden="1" customHeight="1" x14ac:dyDescent="0.35">
      <c r="A5" s="83" t="s">
        <v>55</v>
      </c>
      <c r="B5" s="62"/>
      <c r="C5" s="16" t="s">
        <v>388</v>
      </c>
      <c r="D5" s="62" t="s">
        <v>157</v>
      </c>
      <c r="E5" s="62" t="s">
        <v>17</v>
      </c>
      <c r="F5" s="62" t="s">
        <v>389</v>
      </c>
      <c r="G5" s="73">
        <v>43903</v>
      </c>
      <c r="H5" s="73">
        <v>43910</v>
      </c>
      <c r="I5" s="73">
        <v>43931</v>
      </c>
      <c r="J5" s="74">
        <v>43937</v>
      </c>
      <c r="K5" s="88">
        <v>3</v>
      </c>
    </row>
    <row r="6" spans="1:11" ht="87" x14ac:dyDescent="0.35">
      <c r="A6" s="83" t="str">
        <f>VLOOKUP(C6,'2019-20 Final'!$C$4:$L$79,10,0)</f>
        <v>Spirits</v>
      </c>
      <c r="B6" s="62"/>
      <c r="C6" s="16" t="s">
        <v>213</v>
      </c>
      <c r="D6" s="62" t="str">
        <f>VLOOKUP($C6,'2019-20 Final'!$C:$F,2,0)</f>
        <v>All Countries</v>
      </c>
      <c r="E6" s="62" t="str">
        <f>VLOOKUP($C6,'2019-20 Final'!$C:$F,3,0)</f>
        <v>Various</v>
      </c>
      <c r="F6" s="62"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73">
        <v>43910</v>
      </c>
      <c r="H6" s="73">
        <v>43917</v>
      </c>
      <c r="I6" s="73">
        <v>43938</v>
      </c>
      <c r="J6" s="74">
        <v>43944</v>
      </c>
      <c r="K6" s="88">
        <f>VLOOKUP(C6,'2019-20 Final'!$C:$K,9,0)</f>
        <v>10</v>
      </c>
    </row>
    <row r="7" spans="1:11" ht="145" hidden="1" x14ac:dyDescent="0.35">
      <c r="A7" s="83" t="str">
        <f>VLOOKUP(C7,'2019-20 Final'!$C$4:$L$79,10,0)</f>
        <v>Beer &amp; Cider</v>
      </c>
      <c r="B7" s="62"/>
      <c r="C7" s="16" t="s">
        <v>214</v>
      </c>
      <c r="D7" s="62" t="str">
        <f>VLOOKUP($C7,'2019-20 Final'!$C:$F,2,0)</f>
        <v>All Countries (excluding Ontario Craft Beer)</v>
      </c>
      <c r="E7" s="62" t="str">
        <f>VLOOKUP($C7,'2019-20 Final'!$C:$F,3,0)</f>
        <v>Various</v>
      </c>
      <c r="F7" s="62"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73">
        <v>43917</v>
      </c>
      <c r="H7" s="73">
        <v>43924</v>
      </c>
      <c r="I7" s="73">
        <v>43945</v>
      </c>
      <c r="J7" s="74">
        <v>43951</v>
      </c>
      <c r="K7" s="88">
        <f>VLOOKUP(C7,'2019-20 Final'!$C:$K,9,0)</f>
        <v>3</v>
      </c>
    </row>
    <row r="8" spans="1:11" ht="29" hidden="1" x14ac:dyDescent="0.35">
      <c r="A8" s="83" t="s">
        <v>31</v>
      </c>
      <c r="B8" s="62"/>
      <c r="C8" s="16" t="s">
        <v>209</v>
      </c>
      <c r="D8" s="62" t="s">
        <v>20</v>
      </c>
      <c r="E8" s="62" t="s">
        <v>17</v>
      </c>
      <c r="F8" s="62" t="s">
        <v>301</v>
      </c>
      <c r="G8" s="73">
        <v>43917</v>
      </c>
      <c r="H8" s="73">
        <v>43924</v>
      </c>
      <c r="I8" s="73">
        <v>43945</v>
      </c>
      <c r="J8" s="74">
        <v>43951</v>
      </c>
      <c r="K8" s="88">
        <v>25</v>
      </c>
    </row>
    <row r="9" spans="1:11" ht="159" hidden="1" customHeight="1" x14ac:dyDescent="0.35">
      <c r="A9" s="83" t="s">
        <v>390</v>
      </c>
      <c r="B9" s="62"/>
      <c r="C9" s="16" t="s">
        <v>391</v>
      </c>
      <c r="D9" s="62" t="s">
        <v>392</v>
      </c>
      <c r="E9" s="62" t="s">
        <v>17</v>
      </c>
      <c r="F9" s="107" t="s">
        <v>393</v>
      </c>
      <c r="G9" s="73">
        <v>43924</v>
      </c>
      <c r="H9" s="73">
        <v>43931</v>
      </c>
      <c r="I9" s="73">
        <v>43952</v>
      </c>
      <c r="J9" s="74">
        <v>43958</v>
      </c>
      <c r="K9" s="88">
        <v>10</v>
      </c>
    </row>
    <row r="10" spans="1:11" ht="159" hidden="1" customHeight="1" x14ac:dyDescent="0.35">
      <c r="A10" s="83" t="s">
        <v>390</v>
      </c>
      <c r="B10" s="62"/>
      <c r="C10" s="16" t="s">
        <v>391</v>
      </c>
      <c r="D10" s="62" t="s">
        <v>394</v>
      </c>
      <c r="E10" s="62" t="s">
        <v>17</v>
      </c>
      <c r="F10" s="107" t="s">
        <v>393</v>
      </c>
      <c r="G10" s="73">
        <v>43924</v>
      </c>
      <c r="H10" s="73">
        <v>43931</v>
      </c>
      <c r="I10" s="73">
        <v>43952</v>
      </c>
      <c r="J10" s="74">
        <v>43958</v>
      </c>
      <c r="K10" s="88">
        <v>10</v>
      </c>
    </row>
    <row r="11" spans="1:11" ht="159" hidden="1" customHeight="1" x14ac:dyDescent="0.35">
      <c r="A11" s="83" t="s">
        <v>390</v>
      </c>
      <c r="B11" s="62"/>
      <c r="C11" s="16" t="s">
        <v>391</v>
      </c>
      <c r="D11" s="62" t="s">
        <v>395</v>
      </c>
      <c r="E11" s="62" t="s">
        <v>17</v>
      </c>
      <c r="F11" s="107" t="s">
        <v>393</v>
      </c>
      <c r="G11" s="73">
        <v>43924</v>
      </c>
      <c r="H11" s="73">
        <v>43931</v>
      </c>
      <c r="I11" s="73">
        <v>43952</v>
      </c>
      <c r="J11" s="74">
        <v>43958</v>
      </c>
      <c r="K11" s="88">
        <v>10</v>
      </c>
    </row>
    <row r="12" spans="1:11" ht="116" hidden="1" x14ac:dyDescent="0.35">
      <c r="A12" s="83" t="str">
        <f>VLOOKUP(C12,'2019-20 Final'!$C$4:$L$79,10,0)</f>
        <v>Beer &amp; Cider</v>
      </c>
      <c r="B12" s="62"/>
      <c r="C12" s="16" t="s">
        <v>217</v>
      </c>
      <c r="D12" s="62" t="str">
        <f>VLOOKUP($C12,'2019-20 Final'!$C:$F,2,0)</f>
        <v>Canada (Ontario)</v>
      </c>
      <c r="E12" s="62" t="str">
        <f>VLOOKUP($C12,'2019-20 Final'!$C:$F,3,0)</f>
        <v>Competitive With Current Assortment</v>
      </c>
      <c r="F12" s="89"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05">
        <v>43938</v>
      </c>
      <c r="H12" s="73">
        <v>43945</v>
      </c>
      <c r="I12" s="73">
        <v>43966</v>
      </c>
      <c r="J12" s="74">
        <v>43972</v>
      </c>
      <c r="K12" s="88">
        <f>VLOOKUP(C12,'2019-20 Final'!$C:$K,9,0)</f>
        <v>3</v>
      </c>
    </row>
    <row r="13" spans="1:11" ht="145" hidden="1" x14ac:dyDescent="0.35">
      <c r="A13" s="83" t="str">
        <f>VLOOKUP(C13,'2019-20 Final'!$C$4:$L$79,10,0)</f>
        <v>Beer &amp; Cider</v>
      </c>
      <c r="B13" s="62"/>
      <c r="C13" s="16" t="s">
        <v>218</v>
      </c>
      <c r="D13" s="62" t="str">
        <f>VLOOKUP($C13,'2019-20 Final'!$C:$F,2,0)</f>
        <v>Canada (Ontario)</v>
      </c>
      <c r="E13" s="62" t="str">
        <f>VLOOKUP($C13,'2019-20 Final'!$C:$F,3,0)</f>
        <v>Various</v>
      </c>
      <c r="F13" s="62" t="s">
        <v>396</v>
      </c>
      <c r="G13" s="105">
        <v>43938</v>
      </c>
      <c r="H13" s="73">
        <v>43945</v>
      </c>
      <c r="I13" s="73">
        <v>43966</v>
      </c>
      <c r="J13" s="74">
        <v>43972</v>
      </c>
      <c r="K13" s="88">
        <f>VLOOKUP(C13,'2019-20 Final'!$C:$K,9,0)</f>
        <v>3</v>
      </c>
    </row>
    <row r="14" spans="1:11" ht="105.65" customHeight="1" x14ac:dyDescent="0.35">
      <c r="A14" s="83" t="str">
        <f>VLOOKUP(C14,'2019-20 Final'!$C$4:$L$79,10,0)</f>
        <v>Brown spirits</v>
      </c>
      <c r="B14" s="62"/>
      <c r="C14" s="33" t="s">
        <v>397</v>
      </c>
      <c r="D14" s="62" t="str">
        <f>VLOOKUP($C14,'2019-20 Final'!$C:$F,2,0)</f>
        <v>All Countries</v>
      </c>
      <c r="E14" s="62" t="str">
        <f>VLOOKUP($C14,'2019-20 Final'!$C:$F,3,0)</f>
        <v>$39.95 - $500 +</v>
      </c>
      <c r="F14" s="62"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73">
        <v>43945</v>
      </c>
      <c r="H14" s="73">
        <v>43952</v>
      </c>
      <c r="I14" s="73">
        <v>43973</v>
      </c>
      <c r="J14" s="74">
        <v>43979</v>
      </c>
      <c r="K14" s="88">
        <f>VLOOKUP(C14,'2019-20 Final'!$C:$K,9,0)</f>
        <v>10</v>
      </c>
    </row>
    <row r="15" spans="1:11" ht="105.65" customHeight="1" x14ac:dyDescent="0.35">
      <c r="A15" s="83" t="s">
        <v>23</v>
      </c>
      <c r="B15" s="62"/>
      <c r="C15" s="16" t="s">
        <v>61</v>
      </c>
      <c r="D15" s="62" t="s">
        <v>16</v>
      </c>
      <c r="E15" s="62" t="s">
        <v>398</v>
      </c>
      <c r="F15" s="62" t="s">
        <v>399</v>
      </c>
      <c r="G15" s="73">
        <v>43924</v>
      </c>
      <c r="H15" s="73">
        <v>43931</v>
      </c>
      <c r="I15" s="73">
        <v>43952</v>
      </c>
      <c r="J15" s="74">
        <v>43958</v>
      </c>
      <c r="K15" s="88">
        <v>4</v>
      </c>
    </row>
    <row r="16" spans="1:11" ht="116" hidden="1" x14ac:dyDescent="0.35">
      <c r="A16" s="83" t="str">
        <f>VLOOKUP(C16,'2019-20 Final'!$C$4:$L$79,10,0)</f>
        <v>Beer &amp; Cider</v>
      </c>
      <c r="B16" s="62"/>
      <c r="C16" s="16" t="s">
        <v>228</v>
      </c>
      <c r="D16" s="62" t="str">
        <f>VLOOKUP($C16,'2019-20 Final'!$C:$F,2,0)</f>
        <v>Canada (Ontario)</v>
      </c>
      <c r="E16" s="62" t="str">
        <f>VLOOKUP($C16,'2019-20 Final'!$C:$F,3,0)</f>
        <v>Competitive With Current Assortment</v>
      </c>
      <c r="F16" s="62"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43952</v>
      </c>
      <c r="H16" s="73">
        <v>43959</v>
      </c>
      <c r="I16" s="73">
        <v>43980</v>
      </c>
      <c r="J16" s="74">
        <v>43986</v>
      </c>
      <c r="K16" s="88">
        <f>VLOOKUP(C16,'2019-20 Final'!$C:$K,9,0)</f>
        <v>3</v>
      </c>
    </row>
    <row r="17" spans="1:14" ht="43.4" hidden="1" customHeight="1" x14ac:dyDescent="0.35">
      <c r="A17" s="83" t="s">
        <v>38</v>
      </c>
      <c r="B17" s="62"/>
      <c r="C17" s="16" t="s">
        <v>400</v>
      </c>
      <c r="D17" s="62" t="s">
        <v>73</v>
      </c>
      <c r="E17" s="62" t="s">
        <v>401</v>
      </c>
      <c r="F17" s="62" t="s">
        <v>402</v>
      </c>
      <c r="G17" s="73">
        <v>43959</v>
      </c>
      <c r="H17" s="73">
        <v>43966</v>
      </c>
      <c r="I17" s="73">
        <v>43987</v>
      </c>
      <c r="J17" s="74">
        <v>43993</v>
      </c>
      <c r="K17" s="88" t="e">
        <f>VLOOKUP(C17,'2019-20 Final'!$C:$K,9,0)</f>
        <v>#N/A</v>
      </c>
    </row>
    <row r="18" spans="1:14" ht="130.5" x14ac:dyDescent="0.35">
      <c r="A18" s="83" t="str">
        <f>VLOOKUP(C18,'2019-20 Final'!$C$4:$L$79,10,0)</f>
        <v>Spirits</v>
      </c>
      <c r="B18" s="62"/>
      <c r="C18" s="16" t="s">
        <v>19</v>
      </c>
      <c r="D18" s="62" t="str">
        <f>VLOOKUP($C18,'2019-20 Final'!$C:$F,2,0)</f>
        <v>Canada (Ontario)</v>
      </c>
      <c r="E18" s="62" t="str">
        <f>VLOOKUP($C18,'2019-20 Final'!$C:$F,3,0)</f>
        <v>$27.75+</v>
      </c>
      <c r="F18" s="62"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73">
        <v>43966</v>
      </c>
      <c r="H18" s="73">
        <v>43973</v>
      </c>
      <c r="I18" s="73">
        <v>43994</v>
      </c>
      <c r="J18" s="74">
        <v>44000</v>
      </c>
      <c r="K18" s="88">
        <f>VLOOKUP(C18,'2019-20 Final'!$C:$K,9,0)</f>
        <v>4</v>
      </c>
    </row>
    <row r="19" spans="1:14" ht="43.4" hidden="1" customHeight="1" x14ac:dyDescent="0.35">
      <c r="A19" s="83" t="s">
        <v>38</v>
      </c>
      <c r="B19" s="89"/>
      <c r="C19" s="16" t="s">
        <v>210</v>
      </c>
      <c r="D19" s="62" t="s">
        <v>46</v>
      </c>
      <c r="E19" s="62" t="s">
        <v>17</v>
      </c>
      <c r="F19" s="62" t="s">
        <v>302</v>
      </c>
      <c r="G19" s="73">
        <v>43973</v>
      </c>
      <c r="H19" s="73">
        <v>43980</v>
      </c>
      <c r="I19" s="73">
        <v>44001</v>
      </c>
      <c r="J19" s="74">
        <v>44007</v>
      </c>
      <c r="K19" s="88">
        <f>VLOOKUP(C19,'2019-20 Final'!$C:$K,9,0)</f>
        <v>25</v>
      </c>
    </row>
    <row r="20" spans="1:14" ht="43.4" hidden="1" customHeight="1" x14ac:dyDescent="0.35">
      <c r="A20" s="83" t="str">
        <f>VLOOKUP(C20,'2019-20 Final'!$C$4:$L$79,10,0)</f>
        <v>All Wines</v>
      </c>
      <c r="B20" s="62"/>
      <c r="C20" s="41" t="s">
        <v>236</v>
      </c>
      <c r="D20" s="62" t="str">
        <f>VLOOKUP($C20,'2019-20 Final'!$C:$F,2,0)</f>
        <v>All Countries</v>
      </c>
      <c r="E20" s="62" t="str">
        <f>VLOOKUP($C20,'2019-20 Final'!$C:$F,3,0)</f>
        <v>$7.95 - $18.95</v>
      </c>
      <c r="F20" s="62"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73">
        <v>43980</v>
      </c>
      <c r="H20" s="73">
        <v>43987</v>
      </c>
      <c r="I20" s="73">
        <v>44008</v>
      </c>
      <c r="J20" s="74">
        <v>44014</v>
      </c>
      <c r="K20" s="88">
        <f>VLOOKUP(C20,'2019-20 Final'!$C:$K,9,0)</f>
        <v>10</v>
      </c>
    </row>
    <row r="21" spans="1:14" ht="43.4" hidden="1" customHeight="1" x14ac:dyDescent="0.35">
      <c r="A21" s="83" t="str">
        <f>VLOOKUP(C21,'2019-20 Final'!$C$4:$L$79,10,0)</f>
        <v>Beer &amp; Cider</v>
      </c>
      <c r="B21" s="62"/>
      <c r="C21" s="16" t="s">
        <v>240</v>
      </c>
      <c r="D21" s="62" t="str">
        <f>VLOOKUP($C21,'2019-20 Final'!$C:$F,2,0)</f>
        <v>Canada (Ontario)</v>
      </c>
      <c r="E21" s="62" t="str">
        <f>VLOOKUP($C21,'2019-20 Final'!$C:$F,3,0)</f>
        <v>Various</v>
      </c>
      <c r="F21" s="62"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73">
        <v>43987</v>
      </c>
      <c r="H21" s="73">
        <v>43994</v>
      </c>
      <c r="I21" s="73">
        <v>44015</v>
      </c>
      <c r="J21" s="74">
        <v>44021</v>
      </c>
      <c r="K21" s="88">
        <f>VLOOKUP(C21,'2019-20 Final'!$C:$K,9,0)</f>
        <v>3</v>
      </c>
    </row>
    <row r="22" spans="1:14" ht="43.4" customHeight="1" x14ac:dyDescent="0.35">
      <c r="A22" s="83" t="s">
        <v>23</v>
      </c>
      <c r="B22" s="62"/>
      <c r="C22" s="16" t="s">
        <v>83</v>
      </c>
      <c r="D22" s="62" t="s">
        <v>16</v>
      </c>
      <c r="E22" s="62" t="s">
        <v>403</v>
      </c>
      <c r="F22" s="62" t="s">
        <v>404</v>
      </c>
      <c r="G22" s="73">
        <v>43994</v>
      </c>
      <c r="H22" s="73">
        <v>44001</v>
      </c>
      <c r="I22" s="73">
        <v>44022</v>
      </c>
      <c r="J22" s="74">
        <v>44028</v>
      </c>
      <c r="K22" s="88">
        <v>4</v>
      </c>
    </row>
    <row r="23" spans="1:14" ht="43.4" hidden="1" customHeight="1" x14ac:dyDescent="0.35">
      <c r="A23" s="83" t="s">
        <v>31</v>
      </c>
      <c r="B23" s="62"/>
      <c r="C23" s="16" t="s">
        <v>405</v>
      </c>
      <c r="D23" s="62" t="s">
        <v>20</v>
      </c>
      <c r="E23" s="62" t="s">
        <v>17</v>
      </c>
      <c r="F23" s="62" t="s">
        <v>239</v>
      </c>
      <c r="G23" s="73">
        <v>44001</v>
      </c>
      <c r="H23" s="73">
        <v>44008</v>
      </c>
      <c r="I23" s="73">
        <v>44029</v>
      </c>
      <c r="J23" s="74">
        <v>44035</v>
      </c>
      <c r="K23" s="88" t="e">
        <f>VLOOKUP(C23,'2019-20 Final'!$C:$K,9,0)</f>
        <v>#N/A</v>
      </c>
    </row>
    <row r="24" spans="1:14" ht="43.4" customHeight="1" x14ac:dyDescent="0.35">
      <c r="A24" s="83" t="str">
        <f>VLOOKUP(C24,'2019-20 Final'!$C$4:$L$79,10,0)</f>
        <v>White Spirits</v>
      </c>
      <c r="B24" s="62"/>
      <c r="C24" s="16" t="s">
        <v>81</v>
      </c>
      <c r="D24" s="62" t="s">
        <v>16</v>
      </c>
      <c r="E24" s="62" t="s">
        <v>403</v>
      </c>
      <c r="F24" s="62" t="s">
        <v>406</v>
      </c>
      <c r="G24" s="73">
        <v>44008</v>
      </c>
      <c r="H24" s="73">
        <v>44015</v>
      </c>
      <c r="I24" s="73">
        <v>44036</v>
      </c>
      <c r="J24" s="74">
        <v>44042</v>
      </c>
      <c r="K24" s="88">
        <v>4</v>
      </c>
    </row>
    <row r="25" spans="1:14" ht="69.650000000000006" hidden="1" customHeight="1" x14ac:dyDescent="0.35">
      <c r="A25" s="83"/>
      <c r="B25" s="89"/>
      <c r="C25" s="16"/>
      <c r="D25" s="62"/>
      <c r="E25" s="62"/>
      <c r="F25" s="62"/>
      <c r="G25" s="73">
        <v>44015</v>
      </c>
      <c r="H25" s="73">
        <v>44022</v>
      </c>
      <c r="I25" s="73">
        <v>44043</v>
      </c>
      <c r="J25" s="74">
        <v>44049</v>
      </c>
      <c r="K25" s="88" t="e">
        <f>VLOOKUP(C25,'2019-20 Final'!$C:$K,9,0)</f>
        <v>#N/A</v>
      </c>
    </row>
    <row r="26" spans="1:14" ht="174" hidden="1" x14ac:dyDescent="0.35">
      <c r="A26" s="83" t="str">
        <f>VLOOKUP(C26,'2019-20 Final'!$C$4:$L$79,10,0)</f>
        <v>Beer &amp; Cider</v>
      </c>
      <c r="B26" s="62"/>
      <c r="C26" s="16" t="s">
        <v>247</v>
      </c>
      <c r="D26" s="62" t="str">
        <f>VLOOKUP($C26,'2019-20 Final'!$C:$F,2,0)</f>
        <v>All Countries (excluding Ontario Craft Beer)</v>
      </c>
      <c r="E26" s="62" t="str">
        <f>VLOOKUP($C26,'2019-20 Final'!$C:$F,3,0)</f>
        <v>Various</v>
      </c>
      <c r="F26" s="62"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73">
        <v>44022</v>
      </c>
      <c r="H26" s="73">
        <v>44029</v>
      </c>
      <c r="I26" s="73">
        <v>44050</v>
      </c>
      <c r="J26" s="74">
        <v>44056</v>
      </c>
      <c r="K26" s="88">
        <f>VLOOKUP(C26,'2019-20 Final'!$C:$K,9,0)</f>
        <v>3</v>
      </c>
    </row>
    <row r="27" spans="1:14" ht="29" hidden="1" x14ac:dyDescent="0.35">
      <c r="A27" s="83" t="s">
        <v>31</v>
      </c>
      <c r="B27" s="62"/>
      <c r="C27" s="16" t="s">
        <v>243</v>
      </c>
      <c r="D27" s="62" t="s">
        <v>20</v>
      </c>
      <c r="E27" s="62" t="s">
        <v>17</v>
      </c>
      <c r="F27" s="62" t="s">
        <v>301</v>
      </c>
      <c r="G27" s="73">
        <v>44022</v>
      </c>
      <c r="H27" s="73">
        <v>44029</v>
      </c>
      <c r="I27" s="73">
        <v>44050</v>
      </c>
      <c r="J27" s="74">
        <v>44056</v>
      </c>
      <c r="K27" s="88">
        <v>25</v>
      </c>
    </row>
    <row r="28" spans="1:14" ht="43.4" hidden="1" customHeight="1" x14ac:dyDescent="0.35">
      <c r="A28" s="83" t="str">
        <f>VLOOKUP(C28,'2019-20 Final'!$C$4:$L$79,10,0)</f>
        <v>All Wines</v>
      </c>
      <c r="B28" s="62"/>
      <c r="C28" s="16" t="s">
        <v>248</v>
      </c>
      <c r="D28" s="62" t="str">
        <f>VLOOKUP($C28,'2019-20 Final'!$C:$F,2,0)</f>
        <v>All Countries</v>
      </c>
      <c r="E28" s="62" t="str">
        <f>VLOOKUP($C28,'2019-20 Final'!$C:$F,3,0)</f>
        <v>$8.95 - $15.95</v>
      </c>
      <c r="F28" s="62"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73">
        <v>44029</v>
      </c>
      <c r="H28" s="73">
        <v>44036</v>
      </c>
      <c r="I28" s="73">
        <v>44057</v>
      </c>
      <c r="J28" s="74">
        <v>44063</v>
      </c>
      <c r="K28" s="88">
        <f>VLOOKUP(C28,'2019-20 Final'!$C:$K,9,0)</f>
        <v>10</v>
      </c>
    </row>
    <row r="29" spans="1:14" ht="145" x14ac:dyDescent="0.35">
      <c r="A29" s="83" t="str">
        <f>VLOOKUP(C29,'2019-20 Final'!$C$4:$L$79,10,0)</f>
        <v>Brown Spirits</v>
      </c>
      <c r="B29" s="62"/>
      <c r="C29" s="33" t="s">
        <v>407</v>
      </c>
      <c r="D29" s="62" t="str">
        <f>VLOOKUP($C29,'2019-20 Final'!$C:$F,2,0)</f>
        <v>All Countries</v>
      </c>
      <c r="E29" s="62" t="str">
        <f>VLOOKUP($C29,'2019-20 Final'!$C:$F,3,0)</f>
        <v>$39.95-$500 +</v>
      </c>
      <c r="F29" s="62"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73">
        <v>44036</v>
      </c>
      <c r="H29" s="73">
        <v>44043</v>
      </c>
      <c r="I29" s="73">
        <v>44064</v>
      </c>
      <c r="J29" s="74">
        <v>44070</v>
      </c>
      <c r="K29" s="88">
        <f>VLOOKUP(C29,'2019-20 Final'!$C:$K,9,0)</f>
        <v>10</v>
      </c>
    </row>
    <row r="30" spans="1:14" ht="246.5" hidden="1" x14ac:dyDescent="0.35">
      <c r="A30" s="83" t="str">
        <f>VLOOKUP(C30,'2019-20 Final'!$C$4:$L$79,10,0)</f>
        <v>Ready-To-Drink</v>
      </c>
      <c r="B30" s="62"/>
      <c r="C30" s="16" t="s">
        <v>123</v>
      </c>
      <c r="D30" s="62" t="str">
        <f>VLOOKUP($C30,'2019-20 Final'!$C:$F,2,0)</f>
        <v>All Countries</v>
      </c>
      <c r="E30" s="62" t="s">
        <v>408</v>
      </c>
      <c r="F30" s="62" t="s">
        <v>409</v>
      </c>
      <c r="G30" s="105">
        <v>44043</v>
      </c>
      <c r="H30" s="73">
        <v>44050</v>
      </c>
      <c r="I30" s="73">
        <v>44071</v>
      </c>
      <c r="J30" s="74">
        <v>44077</v>
      </c>
      <c r="K30" s="88">
        <f>VLOOKUP(C30,'2019-20 Final'!$C:$K,9,0)</f>
        <v>25</v>
      </c>
      <c r="N30" s="106"/>
    </row>
    <row r="31" spans="1:14" ht="116" hidden="1" x14ac:dyDescent="0.35">
      <c r="A31" s="83" t="s">
        <v>250</v>
      </c>
      <c r="B31" s="62"/>
      <c r="C31" s="16" t="s">
        <v>410</v>
      </c>
      <c r="D31" s="62" t="s">
        <v>16</v>
      </c>
      <c r="E31" s="62" t="s">
        <v>411</v>
      </c>
      <c r="F31" s="62" t="s">
        <v>412</v>
      </c>
      <c r="G31" s="105">
        <v>44043</v>
      </c>
      <c r="H31" s="73">
        <v>44050</v>
      </c>
      <c r="I31" s="73">
        <v>44071</v>
      </c>
      <c r="J31" s="74">
        <v>44077</v>
      </c>
      <c r="K31" s="88">
        <v>25</v>
      </c>
    </row>
    <row r="32" spans="1:14" ht="130.5" hidden="1" x14ac:dyDescent="0.35">
      <c r="A32" s="83" t="str">
        <f>VLOOKUP(C32,'2019-20 Final'!$C$4:$L$79,10,0)</f>
        <v>Beer &amp; Cider</v>
      </c>
      <c r="B32" s="62"/>
      <c r="C32" s="16" t="s">
        <v>253</v>
      </c>
      <c r="D32" s="62" t="str">
        <f>VLOOKUP($C32,'2019-20 Final'!$C:$F,2,0)</f>
        <v>Canada (Ontario)</v>
      </c>
      <c r="E32" s="62" t="str">
        <f>VLOOKUP($C32,'2019-20 Final'!$C:$F,3,0)</f>
        <v>Various</v>
      </c>
      <c r="F32" s="62"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73">
        <v>44050</v>
      </c>
      <c r="H32" s="73">
        <v>44057</v>
      </c>
      <c r="I32" s="73">
        <v>44078</v>
      </c>
      <c r="J32" s="74">
        <v>44084</v>
      </c>
      <c r="K32" s="88">
        <f>VLOOKUP(C32,'2019-20 Final'!$C:$K,9,0)</f>
        <v>3</v>
      </c>
    </row>
    <row r="33" spans="1:11" ht="130.5" x14ac:dyDescent="0.35">
      <c r="A33" s="83" t="str">
        <f>VLOOKUP(C33,'2019-20 Final'!$C$4:$L$79,10,0)</f>
        <v>Spirits</v>
      </c>
      <c r="B33" s="62"/>
      <c r="C33" s="16" t="s">
        <v>19</v>
      </c>
      <c r="D33" s="62" t="str">
        <f>VLOOKUP($C33,'2019-20 Final'!$C:$F,2,0)</f>
        <v>Canada (Ontario)</v>
      </c>
      <c r="E33" s="62" t="str">
        <f>VLOOKUP($C33,'2019-20 Final'!$C:$F,3,0)</f>
        <v>$27.75+</v>
      </c>
      <c r="F33" s="62"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73">
        <v>44057</v>
      </c>
      <c r="H33" s="73">
        <v>44064</v>
      </c>
      <c r="I33" s="73">
        <v>44085</v>
      </c>
      <c r="J33" s="74">
        <v>44091</v>
      </c>
      <c r="K33" s="88">
        <f>VLOOKUP(C33,'2019-20 Final'!$C:$K,9,0)</f>
        <v>4</v>
      </c>
    </row>
    <row r="34" spans="1:11" ht="58" hidden="1" x14ac:dyDescent="0.35">
      <c r="A34" s="83" t="s">
        <v>31</v>
      </c>
      <c r="B34" s="62"/>
      <c r="C34" s="16" t="s">
        <v>146</v>
      </c>
      <c r="D34" s="62" t="s">
        <v>20</v>
      </c>
      <c r="E34" s="62" t="s">
        <v>331</v>
      </c>
      <c r="F34" s="62" t="s">
        <v>332</v>
      </c>
      <c r="G34" s="73">
        <v>44057</v>
      </c>
      <c r="H34" s="73">
        <v>44064</v>
      </c>
      <c r="I34" s="73">
        <v>44085</v>
      </c>
      <c r="J34" s="74">
        <v>44091</v>
      </c>
      <c r="K34" s="88">
        <v>25</v>
      </c>
    </row>
    <row r="35" spans="1:11" ht="43.5" hidden="1" x14ac:dyDescent="0.35">
      <c r="A35" s="83" t="s">
        <v>38</v>
      </c>
      <c r="B35" s="89"/>
      <c r="C35" s="16" t="s">
        <v>244</v>
      </c>
      <c r="D35" s="62" t="s">
        <v>46</v>
      </c>
      <c r="E35" s="62" t="s">
        <v>17</v>
      </c>
      <c r="F35" s="62" t="s">
        <v>302</v>
      </c>
      <c r="G35" s="73">
        <v>44064</v>
      </c>
      <c r="H35" s="73">
        <v>44071</v>
      </c>
      <c r="I35" s="73">
        <v>44092</v>
      </c>
      <c r="J35" s="74">
        <v>44098</v>
      </c>
      <c r="K35" s="88">
        <v>4</v>
      </c>
    </row>
    <row r="36" spans="1:11" ht="58" hidden="1" x14ac:dyDescent="0.35">
      <c r="A36" s="83" t="s">
        <v>38</v>
      </c>
      <c r="B36" s="62"/>
      <c r="C36" s="16" t="s">
        <v>413</v>
      </c>
      <c r="D36" s="62" t="s">
        <v>40</v>
      </c>
      <c r="E36" s="62" t="s">
        <v>414</v>
      </c>
      <c r="F36" s="62" t="s">
        <v>415</v>
      </c>
      <c r="G36" s="73">
        <v>44064</v>
      </c>
      <c r="H36" s="73">
        <v>44071</v>
      </c>
      <c r="I36" s="73">
        <v>44092</v>
      </c>
      <c r="J36" s="74">
        <v>44098</v>
      </c>
      <c r="K36" s="88">
        <v>10</v>
      </c>
    </row>
    <row r="37" spans="1:11" ht="72" customHeight="1" x14ac:dyDescent="0.35">
      <c r="A37" s="83" t="str">
        <f>VLOOKUP(C37,'2019-20 Final'!$C$4:$L$79,10,0)</f>
        <v>White Spirits</v>
      </c>
      <c r="B37" s="62"/>
      <c r="C37" s="16" t="s">
        <v>61</v>
      </c>
      <c r="D37" s="62" t="s">
        <v>16</v>
      </c>
      <c r="E37" s="62" t="s">
        <v>398</v>
      </c>
      <c r="F37" s="62" t="s">
        <v>399</v>
      </c>
      <c r="G37" s="73">
        <v>44071</v>
      </c>
      <c r="H37" s="73">
        <v>44078</v>
      </c>
      <c r="I37" s="73">
        <v>44099</v>
      </c>
      <c r="J37" s="74">
        <v>44105</v>
      </c>
      <c r="K37" s="88">
        <v>4</v>
      </c>
    </row>
    <row r="38" spans="1:11" ht="43.4" customHeight="1" x14ac:dyDescent="0.35">
      <c r="A38" s="83" t="str">
        <f>VLOOKUP(C38,'2019-20 Final'!$C$4:$L$79,10,0)</f>
        <v>White Spirits</v>
      </c>
      <c r="B38" s="62"/>
      <c r="C38" s="16" t="s">
        <v>83</v>
      </c>
      <c r="D38" s="62" t="s">
        <v>16</v>
      </c>
      <c r="E38" s="62" t="s">
        <v>403</v>
      </c>
      <c r="F38" s="62" t="s">
        <v>404</v>
      </c>
      <c r="G38" s="73">
        <v>44078</v>
      </c>
      <c r="H38" s="73">
        <v>44085</v>
      </c>
      <c r="I38" s="73">
        <v>44106</v>
      </c>
      <c r="J38" s="74">
        <v>44112</v>
      </c>
      <c r="K38" s="88">
        <v>4</v>
      </c>
    </row>
    <row r="39" spans="1:11" ht="217.5" x14ac:dyDescent="0.35">
      <c r="A39" s="83" t="str">
        <f>VLOOKUP(C39,'2019-20 Final'!$C$4:$L$79,10,0)</f>
        <v>Brown Spirits</v>
      </c>
      <c r="B39" s="62"/>
      <c r="C39" s="33" t="s">
        <v>257</v>
      </c>
      <c r="D39" s="62" t="str">
        <f>VLOOKUP($C39,'2019-20 Final'!$C:$F,2,0)</f>
        <v>All countries</v>
      </c>
      <c r="E39" s="62" t="str">
        <f>VLOOKUP($C39,'2019-20 Final'!$C:$F,3,0)</f>
        <v>(Seasonal Liqueurs) $20.00 -$39.95
(Cocktail Essentials)
$20.00+
                                   (Tequila) $36.95 - +$99.95</v>
      </c>
      <c r="F39" s="62"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73">
        <v>44085</v>
      </c>
      <c r="H39" s="73">
        <v>44092</v>
      </c>
      <c r="I39" s="73">
        <v>44113</v>
      </c>
      <c r="J39" s="74">
        <v>44119</v>
      </c>
      <c r="K39" s="88">
        <f>VLOOKUP(C39,'2019-20 Final'!$C:$K,9,0)</f>
        <v>6</v>
      </c>
    </row>
    <row r="40" spans="1:11" ht="93.65" hidden="1" customHeight="1" x14ac:dyDescent="0.35">
      <c r="A40" s="83" t="str">
        <f>VLOOKUP(C40,'2019-20 Final'!$C$4:$L$79,10,0)</f>
        <v>Beer &amp; Cider</v>
      </c>
      <c r="B40" s="62"/>
      <c r="C40" s="16" t="s">
        <v>151</v>
      </c>
      <c r="D40" s="62" t="str">
        <f>VLOOKUP($C40,'2019-20 Final'!$C:$F,2,0)</f>
        <v>All Countries</v>
      </c>
      <c r="E40" s="62" t="str">
        <f>VLOOKUP($C40,'2019-20 Final'!$C:$F,3,0)</f>
        <v>Competitive With Current Assortment</v>
      </c>
      <c r="F40" s="62"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73">
        <v>44092</v>
      </c>
      <c r="H40" s="73">
        <v>44099</v>
      </c>
      <c r="I40" s="73">
        <v>44120</v>
      </c>
      <c r="J40" s="74">
        <v>44126</v>
      </c>
      <c r="K40" s="88">
        <f>VLOOKUP(C40,'2019-20 Final'!$C:$K,9,0)</f>
        <v>3</v>
      </c>
    </row>
    <row r="41" spans="1:11" ht="58" hidden="1" x14ac:dyDescent="0.35">
      <c r="A41" s="83" t="s">
        <v>38</v>
      </c>
      <c r="B41" s="62"/>
      <c r="C41" s="16" t="s">
        <v>311</v>
      </c>
      <c r="D41" s="62" t="s">
        <v>40</v>
      </c>
      <c r="E41" s="62" t="s">
        <v>416</v>
      </c>
      <c r="F41" s="62" t="s">
        <v>417</v>
      </c>
      <c r="G41" s="73">
        <v>44099</v>
      </c>
      <c r="H41" s="73">
        <v>44106</v>
      </c>
      <c r="I41" s="73">
        <v>44127</v>
      </c>
      <c r="J41" s="74">
        <v>44133</v>
      </c>
      <c r="K41" s="88">
        <v>10</v>
      </c>
    </row>
    <row r="42" spans="1:11" ht="43.4" hidden="1" customHeight="1" x14ac:dyDescent="0.35">
      <c r="A42" s="83" t="s">
        <v>38</v>
      </c>
      <c r="B42" s="62"/>
      <c r="C42" s="16" t="s">
        <v>278</v>
      </c>
      <c r="D42" s="62" t="s">
        <v>114</v>
      </c>
      <c r="E42" s="62" t="s">
        <v>279</v>
      </c>
      <c r="F42" s="62" t="s">
        <v>280</v>
      </c>
      <c r="G42" s="73">
        <v>44106</v>
      </c>
      <c r="H42" s="73">
        <v>44113</v>
      </c>
      <c r="I42" s="73">
        <v>44134</v>
      </c>
      <c r="J42" s="74">
        <v>44140</v>
      </c>
      <c r="K42" s="88">
        <f>VLOOKUP(C42,'2019-20 Final'!$C:$K,9,0)</f>
        <v>5</v>
      </c>
    </row>
    <row r="43" spans="1:11" ht="43.4" hidden="1" customHeight="1" x14ac:dyDescent="0.35">
      <c r="A43" s="83" t="s">
        <v>31</v>
      </c>
      <c r="B43" s="62"/>
      <c r="C43" s="16" t="s">
        <v>418</v>
      </c>
      <c r="D43" s="62" t="s">
        <v>20</v>
      </c>
      <c r="E43" s="62" t="s">
        <v>17</v>
      </c>
      <c r="F43" s="62" t="s">
        <v>259</v>
      </c>
      <c r="G43" s="73">
        <v>44106</v>
      </c>
      <c r="H43" s="73">
        <v>44113</v>
      </c>
      <c r="I43" s="73">
        <v>44134</v>
      </c>
      <c r="J43" s="74">
        <v>44140</v>
      </c>
      <c r="K43" s="88">
        <v>25</v>
      </c>
    </row>
    <row r="44" spans="1:11" ht="203" hidden="1" x14ac:dyDescent="0.35">
      <c r="A44" s="83" t="str">
        <f>VLOOKUP(C44,'2019-20 Final'!$C$4:$L$79,10,0)</f>
        <v>Beer &amp; Cider</v>
      </c>
      <c r="B44" s="62"/>
      <c r="C44" s="16" t="s">
        <v>260</v>
      </c>
      <c r="D44" s="62" t="str">
        <f>VLOOKUP($C44,'2019-20 Final'!$C:$F,2,0)</f>
        <v>All Countries (excluding Ontario Craft Beer)</v>
      </c>
      <c r="E44" s="62" t="str">
        <f>VLOOKUP($C44,'2019-20 Final'!$C:$F,3,0)</f>
        <v>Various</v>
      </c>
      <c r="F44" s="62"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73">
        <v>44113</v>
      </c>
      <c r="H44" s="73">
        <v>44120</v>
      </c>
      <c r="I44" s="73">
        <v>44141</v>
      </c>
      <c r="J44" s="74">
        <v>44147</v>
      </c>
      <c r="K44" s="88">
        <f>VLOOKUP(C44,'2019-20 Final'!$C:$K,9,0)</f>
        <v>3</v>
      </c>
    </row>
    <row r="45" spans="1:11" ht="116" hidden="1" x14ac:dyDescent="0.35">
      <c r="A45" s="83" t="str">
        <f>VLOOKUP(C45,'2019-20 Final'!$C$4:$L$79,10,0)</f>
        <v>Beer &amp; Cider</v>
      </c>
      <c r="B45" s="62"/>
      <c r="C45" s="16" t="s">
        <v>217</v>
      </c>
      <c r="D45" s="62" t="str">
        <f>VLOOKUP($C45,'2019-20 Final'!$C:$F,2,0)</f>
        <v>Canada (Ontario)</v>
      </c>
      <c r="E45" s="62" t="str">
        <f>VLOOKUP($C45,'2019-20 Final'!$C:$F,3,0)</f>
        <v>Competitive With Current Assortment</v>
      </c>
      <c r="F45" s="62"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73">
        <v>44120</v>
      </c>
      <c r="H45" s="73">
        <v>44127</v>
      </c>
      <c r="I45" s="73">
        <v>44148</v>
      </c>
      <c r="J45" s="74">
        <v>44154</v>
      </c>
      <c r="K45" s="88">
        <f>VLOOKUP(C45,'2019-20 Final'!$C:$K,9,0)</f>
        <v>3</v>
      </c>
    </row>
    <row r="46" spans="1:11" ht="130.5" x14ac:dyDescent="0.35">
      <c r="A46" s="83" t="str">
        <f>VLOOKUP(C46,'2019-20 Final'!$C$4:$L$79,10,0)</f>
        <v>Spirits</v>
      </c>
      <c r="B46" s="62"/>
      <c r="C46" s="16" t="s">
        <v>19</v>
      </c>
      <c r="D46" s="62" t="str">
        <f>VLOOKUP($C46,'2019-20 Final'!$C:$F,2,0)</f>
        <v>Canada (Ontario)</v>
      </c>
      <c r="E46" s="62" t="str">
        <f>VLOOKUP($C46,'2019-20 Final'!$C:$F,3,0)</f>
        <v>$27.75+</v>
      </c>
      <c r="F46" s="62"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73">
        <v>44127</v>
      </c>
      <c r="H46" s="73">
        <v>44134</v>
      </c>
      <c r="I46" s="73">
        <v>44155</v>
      </c>
      <c r="J46" s="74">
        <v>44161</v>
      </c>
      <c r="K46" s="88">
        <f>VLOOKUP(C46,'2019-20 Final'!$C:$K,9,0)</f>
        <v>4</v>
      </c>
    </row>
    <row r="47" spans="1:11" ht="87" hidden="1" x14ac:dyDescent="0.35">
      <c r="A47" s="100" t="str">
        <f>VLOOKUP(C47,'2019-20 Final'!$C$4:$L$79,10,0)</f>
        <v>New World Wines</v>
      </c>
      <c r="B47" s="100"/>
      <c r="C47" s="101" t="s">
        <v>264</v>
      </c>
      <c r="D47" s="100" t="str">
        <f>VLOOKUP($C47,'2019-20 Final'!$C:$F,2,0)</f>
        <v>All NW Countries (excludig Ontario)</v>
      </c>
      <c r="E47" s="100" t="str">
        <f>VLOOKUP($C47,'2019-20 Final'!$C:$F,3,0)</f>
        <v>$9.95 - $17.95</v>
      </c>
      <c r="F47" s="100"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02">
        <v>44134</v>
      </c>
      <c r="H47" s="102">
        <v>44141</v>
      </c>
      <c r="I47" s="102">
        <v>44162</v>
      </c>
      <c r="J47" s="103">
        <v>44168</v>
      </c>
      <c r="K47" s="104">
        <f>VLOOKUP(C47,'2019-20 Final'!$C:$K,9,0)</f>
        <v>4</v>
      </c>
    </row>
    <row r="48" spans="1:11" ht="43.4" hidden="1" customHeight="1" x14ac:dyDescent="0.35">
      <c r="A48" s="100" t="e">
        <f>VLOOKUP(C48,'2019-20 Final'!$C$4:$L$79,10,0)</f>
        <v>#N/A</v>
      </c>
      <c r="B48" s="100"/>
      <c r="C48" s="101"/>
      <c r="D48" s="100" t="e">
        <f>VLOOKUP($C48,'2019-20 Final'!$C:$F,2,0)</f>
        <v>#N/A</v>
      </c>
      <c r="E48" s="100" t="e">
        <f>VLOOKUP($C48,'2019-20 Final'!$C:$F,3,0)</f>
        <v>#N/A</v>
      </c>
      <c r="F48" s="100" t="e">
        <f>VLOOKUP($C48,'2019-20 Final'!$C:$F,4,0)</f>
        <v>#N/A</v>
      </c>
      <c r="G48" s="102">
        <v>44141</v>
      </c>
      <c r="H48" s="102">
        <v>44148</v>
      </c>
      <c r="I48" s="102">
        <v>44169</v>
      </c>
      <c r="J48" s="103">
        <v>44175</v>
      </c>
      <c r="K48" s="104" t="e">
        <f>VLOOKUP(C48,'2019-20 Final'!$C:$K,9,0)</f>
        <v>#N/A</v>
      </c>
    </row>
    <row r="49" spans="1:11" ht="43.4" hidden="1" customHeight="1" x14ac:dyDescent="0.35">
      <c r="A49" s="100" t="e">
        <f>VLOOKUP(C49,'2019-20 Final'!$C$4:$L$79,10,0)</f>
        <v>#N/A</v>
      </c>
      <c r="B49" s="100"/>
      <c r="C49" s="101"/>
      <c r="D49" s="100" t="e">
        <f>VLOOKUP($C49,'2019-20 Final'!$C:$F,2,0)</f>
        <v>#N/A</v>
      </c>
      <c r="E49" s="100" t="e">
        <f>VLOOKUP($C49,'2019-20 Final'!$C:$F,3,0)</f>
        <v>#N/A</v>
      </c>
      <c r="F49" s="100" t="e">
        <f>VLOOKUP($C49,'2019-20 Final'!$C:$F,4,0)</f>
        <v>#N/A</v>
      </c>
      <c r="G49" s="102">
        <v>44148</v>
      </c>
      <c r="H49" s="102">
        <v>44155</v>
      </c>
      <c r="I49" s="102">
        <v>44176</v>
      </c>
      <c r="J49" s="103">
        <v>44182</v>
      </c>
      <c r="K49" s="104" t="e">
        <f>VLOOKUP(C49,'2019-20 Final'!$C:$K,9,0)</f>
        <v>#N/A</v>
      </c>
    </row>
    <row r="50" spans="1:11" ht="43.4" hidden="1" customHeight="1" x14ac:dyDescent="0.35">
      <c r="A50" s="100" t="e">
        <f>VLOOKUP(C50,'2019-20 Final'!$C$4:$L$79,10,0)</f>
        <v>#N/A</v>
      </c>
      <c r="B50" s="100"/>
      <c r="C50" s="101"/>
      <c r="D50" s="100" t="e">
        <f>VLOOKUP($C50,'2019-20 Final'!$C:$F,2,0)</f>
        <v>#N/A</v>
      </c>
      <c r="E50" s="100" t="e">
        <f>VLOOKUP($C50,'2019-20 Final'!$C:$F,3,0)</f>
        <v>#N/A</v>
      </c>
      <c r="F50" s="100" t="e">
        <f>VLOOKUP($C50,'2019-20 Final'!$C:$F,4,0)</f>
        <v>#N/A</v>
      </c>
      <c r="G50" s="102">
        <v>44155</v>
      </c>
      <c r="H50" s="102">
        <v>44162</v>
      </c>
      <c r="I50" s="102">
        <v>44183</v>
      </c>
      <c r="J50" s="103">
        <v>44189</v>
      </c>
      <c r="K50" s="104" t="e">
        <f>VLOOKUP(C50,'2019-20 Final'!$C:$K,9,0)</f>
        <v>#N/A</v>
      </c>
    </row>
    <row r="51" spans="1:11" ht="43.4" hidden="1" customHeight="1" x14ac:dyDescent="0.35">
      <c r="A51" s="100" t="e">
        <f>VLOOKUP(C51,'2019-20 Final'!$C$4:$L$79,10,0)</f>
        <v>#N/A</v>
      </c>
      <c r="B51" s="100"/>
      <c r="C51" s="101"/>
      <c r="D51" s="100" t="e">
        <f>VLOOKUP($C51,'2019-20 Final'!$C:$F,2,0)</f>
        <v>#N/A</v>
      </c>
      <c r="E51" s="100" t="e">
        <f>VLOOKUP($C51,'2019-20 Final'!$C:$F,3,0)</f>
        <v>#N/A</v>
      </c>
      <c r="F51" s="100" t="e">
        <f>VLOOKUP($C51,'2019-20 Final'!$C:$F,4,0)</f>
        <v>#N/A</v>
      </c>
      <c r="G51" s="102">
        <v>44162</v>
      </c>
      <c r="H51" s="102">
        <v>44169</v>
      </c>
      <c r="I51" s="102">
        <v>44190</v>
      </c>
      <c r="J51" s="103">
        <v>44196</v>
      </c>
      <c r="K51" s="104" t="e">
        <f>VLOOKUP(C51,'2019-20 Final'!$C:$K,9,0)</f>
        <v>#N/A</v>
      </c>
    </row>
    <row r="52" spans="1:11" ht="145" hidden="1" x14ac:dyDescent="0.35">
      <c r="A52" s="83" t="str">
        <f>VLOOKUP(C52,'2019-20 Final'!$C$4:$L$79,10,0)</f>
        <v>Beer &amp; Cider</v>
      </c>
      <c r="B52" s="62"/>
      <c r="C52" s="16" t="s">
        <v>273</v>
      </c>
      <c r="D52" s="62" t="str">
        <f>VLOOKUP($C52,'2019-20 Final'!$C:$F,2,0)</f>
        <v>Canada (Ontario)</v>
      </c>
      <c r="E52" s="62" t="str">
        <f>VLOOKUP($C52,'2019-20 Final'!$C:$F,3,0)</f>
        <v>Various</v>
      </c>
      <c r="F52" s="62"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73">
        <v>44169</v>
      </c>
      <c r="H52" s="73">
        <v>44176</v>
      </c>
      <c r="I52" s="73">
        <v>44197</v>
      </c>
      <c r="J52" s="74">
        <v>44203</v>
      </c>
      <c r="K52" s="88">
        <f>VLOOKUP(C52,'2019-20 Final'!$C:$K,9,0)</f>
        <v>3</v>
      </c>
    </row>
    <row r="53" spans="1:11" ht="116" hidden="1" x14ac:dyDescent="0.35">
      <c r="A53" s="83" t="str">
        <f>VLOOKUP(C53,'2019-20 Final'!$C$4:$L$79,10,0)</f>
        <v>Beer &amp; Cider</v>
      </c>
      <c r="B53" s="62"/>
      <c r="C53" s="16" t="s">
        <v>274</v>
      </c>
      <c r="D53" s="62" t="str">
        <f>VLOOKUP($C53,'2019-20 Final'!$C:$F,2,0)</f>
        <v>Canada (Ontario)</v>
      </c>
      <c r="E53" s="62" t="str">
        <f>VLOOKUP($C53,'2019-20 Final'!$C:$F,3,0)</f>
        <v>Competitive With Current Assortment</v>
      </c>
      <c r="F53" s="62"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73">
        <v>44176</v>
      </c>
      <c r="H53" s="73">
        <v>44183</v>
      </c>
      <c r="I53" s="73">
        <v>44204</v>
      </c>
      <c r="J53" s="74">
        <v>44210</v>
      </c>
      <c r="K53" s="88">
        <f>VLOOKUP(C53,'2019-20 Final'!$C:$K,9,0)</f>
        <v>3</v>
      </c>
    </row>
    <row r="54" spans="1:11" ht="43.5" hidden="1" x14ac:dyDescent="0.35">
      <c r="A54" s="83" t="s">
        <v>38</v>
      </c>
      <c r="B54" s="89"/>
      <c r="C54" s="16" t="s">
        <v>271</v>
      </c>
      <c r="D54" s="62" t="s">
        <v>46</v>
      </c>
      <c r="E54" s="62" t="s">
        <v>17</v>
      </c>
      <c r="F54" s="62" t="s">
        <v>302</v>
      </c>
      <c r="G54" s="73">
        <v>44183</v>
      </c>
      <c r="H54" s="73">
        <v>44190</v>
      </c>
      <c r="I54" s="73">
        <v>44211</v>
      </c>
      <c r="J54" s="74">
        <v>44217</v>
      </c>
      <c r="K54" s="88">
        <f>VLOOKUP(C54,'2019-20 Final'!$C:$K,9,0)</f>
        <v>25</v>
      </c>
    </row>
    <row r="55" spans="1:11" ht="43.4" hidden="1" customHeight="1" x14ac:dyDescent="0.35">
      <c r="A55" s="83" t="s">
        <v>31</v>
      </c>
      <c r="B55" s="62"/>
      <c r="C55" s="41" t="s">
        <v>270</v>
      </c>
      <c r="D55" s="62" t="s">
        <v>20</v>
      </c>
      <c r="E55" s="62" t="s">
        <v>17</v>
      </c>
      <c r="F55" s="62" t="s">
        <v>338</v>
      </c>
      <c r="G55" s="105">
        <v>44190</v>
      </c>
      <c r="H55" s="73">
        <v>44197</v>
      </c>
      <c r="I55" s="73">
        <v>44218</v>
      </c>
      <c r="J55" s="74">
        <v>44224</v>
      </c>
      <c r="K55" s="88">
        <f>VLOOKUP(C55,'2019-20 Final'!$C:$K,9,0)</f>
        <v>25</v>
      </c>
    </row>
    <row r="56" spans="1:11" ht="29" hidden="1" x14ac:dyDescent="0.35">
      <c r="A56" s="83" t="s">
        <v>31</v>
      </c>
      <c r="B56" s="62"/>
      <c r="C56" s="16" t="s">
        <v>419</v>
      </c>
      <c r="D56" s="62" t="s">
        <v>20</v>
      </c>
      <c r="E56" s="62" t="s">
        <v>341</v>
      </c>
      <c r="F56" s="62" t="s">
        <v>342</v>
      </c>
      <c r="G56" s="105">
        <v>44197</v>
      </c>
      <c r="H56" s="73">
        <v>44204</v>
      </c>
      <c r="I56" s="73">
        <v>44225</v>
      </c>
      <c r="J56" s="74">
        <v>44231</v>
      </c>
      <c r="K56" s="88">
        <v>25</v>
      </c>
    </row>
    <row r="57" spans="1:11" ht="151.4" customHeight="1" x14ac:dyDescent="0.35">
      <c r="A57" s="83" t="str">
        <f>VLOOKUP(C57,'2019-20 Final'!$C$4:$L$79,10,0)</f>
        <v>Brown Spirits</v>
      </c>
      <c r="B57" s="62"/>
      <c r="C57" s="33" t="s">
        <v>420</v>
      </c>
      <c r="D57" s="62" t="str">
        <f>VLOOKUP($C57,'2019-20 Final'!$C:$F,2,0)</f>
        <v>All Countries</v>
      </c>
      <c r="E57" s="62" t="str">
        <f>VLOOKUP($C57,'2019-20 Final'!$C:$F,3,0)</f>
        <v>$39.95-$500 +</v>
      </c>
      <c r="F57" s="62"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73">
        <v>44204</v>
      </c>
      <c r="H57" s="73">
        <v>44211</v>
      </c>
      <c r="I57" s="73">
        <v>44232</v>
      </c>
      <c r="J57" s="74">
        <v>44238</v>
      </c>
      <c r="K57" s="88">
        <f>VLOOKUP(C57,'2019-20 Final'!$C:$K,9,0)</f>
        <v>10</v>
      </c>
    </row>
    <row r="58" spans="1:11" ht="188.5" hidden="1" x14ac:dyDescent="0.35">
      <c r="A58" s="83" t="str">
        <f>VLOOKUP(C58,'2019-20 Final'!$C$4:$L$79,10,0)</f>
        <v>Beer &amp; Cider</v>
      </c>
      <c r="B58" s="62"/>
      <c r="C58" s="16" t="s">
        <v>284</v>
      </c>
      <c r="D58" s="62" t="str">
        <f>VLOOKUP($C58,'2019-20 Final'!$C:$F,2,0)</f>
        <v>All Countries (excluding Ontario Craft Beer)</v>
      </c>
      <c r="E58" s="62" t="str">
        <f>VLOOKUP($C58,'2019-20 Final'!$C:$F,3,0)</f>
        <v>Various</v>
      </c>
      <c r="F58" s="62"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73">
        <v>44211</v>
      </c>
      <c r="H58" s="73">
        <v>44218</v>
      </c>
      <c r="I58" s="73">
        <v>44239</v>
      </c>
      <c r="J58" s="74">
        <v>44245</v>
      </c>
      <c r="K58" s="88">
        <f>VLOOKUP(C58,'2019-20 Final'!$C:$K,9,0)</f>
        <v>3</v>
      </c>
    </row>
    <row r="59" spans="1:11" ht="43.4" hidden="1" customHeight="1" x14ac:dyDescent="0.35">
      <c r="A59" s="83" t="str">
        <f>VLOOKUP(C59,'2019-20 Final'!$C$4:$L$79,10,0)</f>
        <v>European Wines</v>
      </c>
      <c r="B59" s="62"/>
      <c r="C59" s="16" t="s">
        <v>285</v>
      </c>
      <c r="D59" s="62" t="s">
        <v>114</v>
      </c>
      <c r="E59" s="62" t="s">
        <v>286</v>
      </c>
      <c r="F59" s="62" t="s">
        <v>280</v>
      </c>
      <c r="G59" s="73">
        <v>44218</v>
      </c>
      <c r="H59" s="73">
        <v>44225</v>
      </c>
      <c r="I59" s="73">
        <v>44246</v>
      </c>
      <c r="J59" s="74">
        <v>44252</v>
      </c>
      <c r="K59" s="88">
        <f>VLOOKUP(C59,'2019-20 Final'!$C:$K,9,0)</f>
        <v>5</v>
      </c>
    </row>
    <row r="60" spans="1:11" ht="116" hidden="1" x14ac:dyDescent="0.35">
      <c r="A60" s="83" t="str">
        <f>VLOOKUP(C60,'2019-20 Final'!$C$4:$L$79,10,0)</f>
        <v>Beer &amp; Cider</v>
      </c>
      <c r="B60" s="62"/>
      <c r="C60" s="16" t="s">
        <v>287</v>
      </c>
      <c r="D60" s="62" t="str">
        <f>VLOOKUP($C60,'2019-20 Final'!$C:$F,2,0)</f>
        <v>All Countries (excluding Ontario Craft Beer)</v>
      </c>
      <c r="E60" s="62" t="str">
        <f>VLOOKUP($C60,'2019-20 Final'!$C:$F,3,0)</f>
        <v>Competitive With Current Assortment</v>
      </c>
      <c r="F60" s="62"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73">
        <v>44225</v>
      </c>
      <c r="H60" s="73">
        <v>44232</v>
      </c>
      <c r="I60" s="73">
        <v>44253</v>
      </c>
      <c r="J60" s="74">
        <v>44259</v>
      </c>
      <c r="K60" s="88">
        <f>VLOOKUP(C60,'2019-20 Final'!$C:$K,9,0)</f>
        <v>3</v>
      </c>
    </row>
    <row r="61" spans="1:11" ht="87" hidden="1" x14ac:dyDescent="0.35">
      <c r="A61" s="83" t="str">
        <f>VLOOKUP(C61,'2019-20 Final'!$C$4:$L$79,10,0)</f>
        <v>Beer &amp; Cider</v>
      </c>
      <c r="B61" s="62"/>
      <c r="C61" s="16" t="s">
        <v>421</v>
      </c>
      <c r="D61" s="62" t="str">
        <f>VLOOKUP($C61,'2019-20 Final'!$C:$F,2,0)</f>
        <v>All countries</v>
      </c>
      <c r="E61" s="62" t="str">
        <f>VLOOKUP($C61,'2019-20 Final'!$C:$F,3,0)</f>
        <v>Various</v>
      </c>
      <c r="F61" s="62"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73">
        <v>44232</v>
      </c>
      <c r="H61" s="73">
        <v>44239</v>
      </c>
      <c r="I61" s="73">
        <v>44260</v>
      </c>
      <c r="J61" s="74">
        <v>44266</v>
      </c>
      <c r="K61" s="88">
        <f>VLOOKUP(C61,'2019-20 Final'!$C:$K,9,0)</f>
        <v>25</v>
      </c>
    </row>
    <row r="62" spans="1:11" ht="87" x14ac:dyDescent="0.35">
      <c r="A62" s="83" t="s">
        <v>23</v>
      </c>
      <c r="B62" s="62"/>
      <c r="C62" s="16" t="s">
        <v>422</v>
      </c>
      <c r="D62" s="62" t="s">
        <v>124</v>
      </c>
      <c r="E62" s="62" t="s">
        <v>403</v>
      </c>
      <c r="F62" s="62" t="s">
        <v>423</v>
      </c>
      <c r="G62" s="73">
        <v>44239</v>
      </c>
      <c r="H62" s="73">
        <v>44246</v>
      </c>
      <c r="I62" s="73">
        <v>44267</v>
      </c>
      <c r="J62" s="74">
        <v>44273</v>
      </c>
      <c r="K62" s="88">
        <v>4</v>
      </c>
    </row>
    <row r="63" spans="1:11" ht="130.5" x14ac:dyDescent="0.35">
      <c r="A63" s="83" t="str">
        <f>VLOOKUP(C63,'2019-20 Final'!$C$4:$L$79,10,0)</f>
        <v>Spirits</v>
      </c>
      <c r="B63" s="62"/>
      <c r="C63" s="16" t="s">
        <v>19</v>
      </c>
      <c r="D63" s="62" t="str">
        <f>VLOOKUP($C63,'2019-20 Final'!$C:$F,2,0)</f>
        <v>Canada (Ontario)</v>
      </c>
      <c r="E63" s="62" t="str">
        <f>VLOOKUP($C63,'2019-20 Final'!$C:$F,3,0)</f>
        <v>$27.75+</v>
      </c>
      <c r="F63" s="62"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73">
        <v>44239</v>
      </c>
      <c r="H63" s="73">
        <v>44246</v>
      </c>
      <c r="I63" s="73">
        <v>44267</v>
      </c>
      <c r="J63" s="74">
        <v>44273</v>
      </c>
      <c r="K63" s="88">
        <f>VLOOKUP(C63,'2019-20 Final'!$C:$K,9,0)</f>
        <v>4</v>
      </c>
    </row>
    <row r="64" spans="1:11" ht="39" hidden="1" x14ac:dyDescent="0.35">
      <c r="A64" s="83" t="s">
        <v>31</v>
      </c>
      <c r="B64" s="62"/>
      <c r="C64" s="16" t="s">
        <v>424</v>
      </c>
      <c r="D64" s="62" t="s">
        <v>20</v>
      </c>
      <c r="E64" s="62" t="s">
        <v>17</v>
      </c>
      <c r="F64" s="62" t="s">
        <v>259</v>
      </c>
      <c r="G64" s="73">
        <v>44239</v>
      </c>
      <c r="H64" s="73">
        <v>44246</v>
      </c>
      <c r="I64" s="73">
        <v>44267</v>
      </c>
      <c r="J64" s="74">
        <v>44273</v>
      </c>
      <c r="K64" s="88">
        <v>25</v>
      </c>
    </row>
    <row r="65" spans="1:11" ht="106.4" customHeight="1" x14ac:dyDescent="0.35">
      <c r="A65" s="83" t="str">
        <f>VLOOKUP(C65,'2019-20 Final'!$C$4:$L$79,10,0)</f>
        <v>Spirits</v>
      </c>
      <c r="B65" s="62"/>
      <c r="C65" s="44" t="s">
        <v>425</v>
      </c>
      <c r="D65" s="62" t="str">
        <f>VLOOKUP($C65,'2019-20 Final'!$C:$F,2,0)</f>
        <v>All Countries</v>
      </c>
      <c r="E65" s="62" t="str">
        <f>VLOOKUP($C65,'2019-20 Final'!$C:$F,3,0)</f>
        <v>$27.75+</v>
      </c>
      <c r="F65" s="62"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73">
        <v>44246</v>
      </c>
      <c r="H65" s="73">
        <v>44253</v>
      </c>
      <c r="I65" s="73">
        <v>44274</v>
      </c>
      <c r="J65" s="74">
        <v>44280</v>
      </c>
      <c r="K65" s="88">
        <f>VLOOKUP(C65,'2019-20 Final'!$C:$K,9,0)</f>
        <v>6</v>
      </c>
    </row>
  </sheetData>
  <autoFilter ref="A2:N65" xr:uid="{00000000-0009-0000-0000-000004000000}">
    <filterColumn colId="0">
      <filters>
        <filter val="Brown spirits"/>
        <filter val="Spirits"/>
        <filter val="White Spirits"/>
      </filters>
    </filterColumn>
  </autoFilter>
  <customSheetViews>
    <customSheetView guid="{185A5CD5-3184-493D-8586-15BEEE1E3F5A}" scale="80" showPageBreaks="1" filter="1" showAutoFilter="1" state="hidden">
      <selection activeCell="F18" sqref="F18"/>
      <pageMargins left="0" right="0" top="0" bottom="0" header="0" footer="0"/>
      <pageSetup orientation="portrait" r:id="rId1"/>
      <autoFilter ref="A2:N65" xr:uid="{48B0D19C-0FFE-4F06-B1E1-B89BB3A3D9BB}">
        <filterColumn colId="0">
          <filters>
            <filter val="Brown spirits"/>
            <filter val="Spirits"/>
            <filter val="White Spirits"/>
          </filters>
        </filterColumn>
      </autoFilter>
    </customSheetView>
    <customSheetView guid="{73078B99-6B6B-4F3B-AEEA-5AC4F88B9E68}" scale="80" filter="1" showAutoFilter="1" state="hidden">
      <selection activeCell="F18" sqref="F18"/>
      <pageMargins left="0" right="0" top="0" bottom="0" header="0" footer="0"/>
      <pageSetup orientation="portrait" r:id="rId2"/>
      <autoFilter ref="A2:N65" xr:uid="{D3BF1DFC-31F7-49C0-8C9F-E0866F2F6EA6}">
        <filterColumn colId="0">
          <filters>
            <filter val="Brown spirits"/>
            <filter val="Spirits"/>
            <filter val="White Spirits"/>
          </filters>
        </filterColumn>
      </autoFilter>
    </customSheetView>
    <customSheetView guid="{A419E118-27CE-453F-8E2E-57861CD2041E}" scale="90" showAutoFilter="1" topLeftCell="A19">
      <selection activeCell="F26" sqref="F26"/>
      <pageMargins left="0" right="0" top="0" bottom="0" header="0" footer="0"/>
      <pageSetup orientation="portrait" r:id="rId3"/>
      <autoFilter ref="A2:N65" xr:uid="{E5195B68-F371-43DF-A410-ABDA48F38FC6}"/>
    </customSheetView>
    <customSheetView guid="{22257EB2-3327-40FC-8113-145770006338}" scale="80" showAutoFilter="1" topLeftCell="A46">
      <selection activeCell="C50" sqref="C50"/>
      <pageMargins left="0" right="0" top="0" bottom="0" header="0" footer="0"/>
      <pageSetup orientation="portrait" r:id="rId4"/>
      <autoFilter ref="A2:N60" xr:uid="{CBD03E02-8364-468F-B7E4-1D9F0513585F}"/>
    </customSheetView>
    <customSheetView guid="{5B3AED00-93DF-4FAB-9F3C-5DA9CBE9CC8B}" scale="80" filter="1" showAutoFilter="1" state="hidden">
      <selection activeCell="F18" sqref="F18"/>
      <pageMargins left="0" right="0" top="0" bottom="0" header="0" footer="0"/>
      <pageSetup orientation="portrait" r:id="rId5"/>
      <autoFilter ref="A2:N65" xr:uid="{9B295BBD-21E0-492C-BD73-8D61DF3A9428}">
        <filterColumn colId="0">
          <filters>
            <filter val="Brown spirits"/>
            <filter val="Spirits"/>
            <filter val="White Spirits"/>
          </filters>
        </filterColumn>
      </autoFilter>
    </customSheetView>
    <customSheetView guid="{A14B8E4B-3F8F-4606-8E44-39BB9FEA4A2E}" scale="90" hiddenRows="1">
      <selection activeCell="A3" sqref="A3:XFD65"/>
      <pageMargins left="0" right="0" top="0" bottom="0" header="0" footer="0"/>
      <pageSetup orientation="portrait" r:id="rId6"/>
    </customSheetView>
    <customSheetView guid="{D60E86EB-F5F3-43AC-A4F6-D4B3DC453DD2}" scale="80" filter="1" showAutoFilter="1" state="hidden">
      <selection activeCell="F18" sqref="F18"/>
      <pageMargins left="0" right="0" top="0" bottom="0" header="0" footer="0"/>
      <pageSetup orientation="portrait" r:id="rId7"/>
      <autoFilter ref="A2:N65" xr:uid="{10DE02D6-4110-49C8-BDE6-50DD43E7603C}">
        <filterColumn colId="0">
          <filters>
            <filter val="Brown spirits"/>
            <filter val="Spirits"/>
            <filter val="White Spirits"/>
          </filters>
        </filterColumn>
      </autoFilter>
    </customSheetView>
  </customSheetView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4275-58AF-4342-A8C4-AF7A9742E7C1}">
  <sheetPr>
    <pageSetUpPr fitToPage="1"/>
  </sheetPr>
  <dimension ref="A1:M30"/>
  <sheetViews>
    <sheetView tabSelected="1" zoomScale="80" zoomScaleNormal="80" workbookViewId="0">
      <pane xSplit="3" ySplit="2" topLeftCell="D3" activePane="bottomRight" state="frozen"/>
      <selection pane="topRight" activeCell="D1" sqref="D1"/>
      <selection pane="bottomLeft" activeCell="A3" sqref="A3"/>
      <selection pane="bottomRight" activeCell="F30" sqref="F30"/>
    </sheetView>
  </sheetViews>
  <sheetFormatPr defaultColWidth="8.81640625" defaultRowHeight="14.5" x14ac:dyDescent="0.35"/>
  <cols>
    <col min="1" max="1" width="16.54296875" customWidth="1"/>
    <col min="2" max="2" width="9.54296875" customWidth="1"/>
    <col min="3" max="3" width="24" style="111" customWidth="1"/>
    <col min="4" max="4" width="12.453125" style="111" customWidth="1"/>
    <col min="5" max="5" width="14.54296875" style="111" customWidth="1"/>
    <col min="6" max="6" width="105.453125" customWidth="1"/>
    <col min="7" max="11" width="12.54296875" style="56" customWidth="1"/>
    <col min="12" max="12" width="30.81640625" customWidth="1"/>
  </cols>
  <sheetData>
    <row r="1" spans="1:11" ht="26.5" thickBot="1" x14ac:dyDescent="0.65">
      <c r="A1" s="187" t="s">
        <v>426</v>
      </c>
      <c r="B1" s="188"/>
      <c r="C1" s="188"/>
      <c r="D1" s="188"/>
      <c r="E1" s="188"/>
      <c r="F1" s="188"/>
      <c r="G1" s="188"/>
      <c r="H1" s="188"/>
      <c r="I1" s="188"/>
      <c r="J1" s="188"/>
      <c r="K1" s="189"/>
    </row>
    <row r="2" spans="1:11"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1" ht="62.5" customHeight="1" x14ac:dyDescent="0.35">
      <c r="A3" s="89" t="s">
        <v>38</v>
      </c>
      <c r="B3" s="89">
        <v>3674</v>
      </c>
      <c r="C3" s="16" t="s">
        <v>428</v>
      </c>
      <c r="D3" s="88" t="s">
        <v>73</v>
      </c>
      <c r="E3" s="89" t="s">
        <v>429</v>
      </c>
      <c r="F3" s="140" t="s">
        <v>430</v>
      </c>
      <c r="G3" s="73">
        <v>45142</v>
      </c>
      <c r="H3" s="73">
        <v>45149</v>
      </c>
      <c r="I3" s="73">
        <v>45170</v>
      </c>
      <c r="J3" s="73">
        <v>45176</v>
      </c>
      <c r="K3" s="88">
        <v>10</v>
      </c>
    </row>
    <row r="4" spans="1:11" ht="144.65" customHeight="1" x14ac:dyDescent="0.35">
      <c r="A4" s="89" t="s">
        <v>55</v>
      </c>
      <c r="B4" s="89">
        <v>3682</v>
      </c>
      <c r="C4" s="16" t="s">
        <v>431</v>
      </c>
      <c r="D4" s="88" t="s">
        <v>20</v>
      </c>
      <c r="E4" s="89" t="s">
        <v>17</v>
      </c>
      <c r="F4" s="140" t="s">
        <v>432</v>
      </c>
      <c r="G4" s="73">
        <v>45142</v>
      </c>
      <c r="H4" s="73">
        <v>45149</v>
      </c>
      <c r="I4" s="73">
        <v>45170</v>
      </c>
      <c r="J4" s="73">
        <v>45176</v>
      </c>
      <c r="K4" s="88">
        <v>3</v>
      </c>
    </row>
    <row r="5" spans="1:11" ht="96.65" customHeight="1" x14ac:dyDescent="0.35">
      <c r="A5" s="133" t="s">
        <v>14</v>
      </c>
      <c r="B5" s="133">
        <v>3689</v>
      </c>
      <c r="C5" s="134" t="s">
        <v>433</v>
      </c>
      <c r="D5" s="126" t="s">
        <v>434</v>
      </c>
      <c r="E5" s="133" t="s">
        <v>435</v>
      </c>
      <c r="F5" s="133" t="s">
        <v>436</v>
      </c>
      <c r="G5" s="125">
        <v>45149</v>
      </c>
      <c r="H5" s="125">
        <v>45156</v>
      </c>
      <c r="I5" s="125">
        <v>45177</v>
      </c>
      <c r="J5" s="125">
        <v>45183</v>
      </c>
      <c r="K5" s="126">
        <v>4</v>
      </c>
    </row>
    <row r="6" spans="1:11" ht="72" customHeight="1" x14ac:dyDescent="0.35">
      <c r="A6" s="133" t="s">
        <v>31</v>
      </c>
      <c r="B6" s="148">
        <v>3698</v>
      </c>
      <c r="C6" s="134" t="s">
        <v>146</v>
      </c>
      <c r="D6" s="150" t="s">
        <v>20</v>
      </c>
      <c r="E6" s="148" t="s">
        <v>437</v>
      </c>
      <c r="F6" s="171" t="s">
        <v>438</v>
      </c>
      <c r="G6" s="125">
        <v>45149</v>
      </c>
      <c r="H6" s="125">
        <v>45156</v>
      </c>
      <c r="I6" s="125">
        <v>45177</v>
      </c>
      <c r="J6" s="125">
        <v>45183</v>
      </c>
      <c r="K6" s="126">
        <f>VLOOKUP(C6,'2022-23 Needs Grid'!$C$3:$K$219,9,0)</f>
        <v>10</v>
      </c>
    </row>
    <row r="7" spans="1:11" ht="129" customHeight="1" x14ac:dyDescent="0.35">
      <c r="A7" s="133" t="s">
        <v>106</v>
      </c>
      <c r="B7" s="133">
        <v>3696</v>
      </c>
      <c r="C7" s="134" t="s">
        <v>439</v>
      </c>
      <c r="D7" s="126" t="str">
        <f>VLOOKUP(C7,'2022-23 Needs Grid'!$C$3:$F$62,2,0)</f>
        <v>All Countries</v>
      </c>
      <c r="E7" s="148" t="s">
        <v>440</v>
      </c>
      <c r="F7" s="148" t="s">
        <v>441</v>
      </c>
      <c r="G7" s="125">
        <v>45149</v>
      </c>
      <c r="H7" s="125">
        <v>45156</v>
      </c>
      <c r="I7" s="125">
        <v>45177</v>
      </c>
      <c r="J7" s="125">
        <v>45183</v>
      </c>
      <c r="K7" s="126">
        <f>VLOOKUP(C7,'2022-23 Needs Grid'!$C$3:$K$219,9,0)</f>
        <v>6</v>
      </c>
    </row>
    <row r="8" spans="1:11" ht="86.25" customHeight="1" x14ac:dyDescent="0.35">
      <c r="A8" s="89" t="s">
        <v>55</v>
      </c>
      <c r="B8" s="89">
        <v>3673</v>
      </c>
      <c r="C8" s="16" t="s">
        <v>151</v>
      </c>
      <c r="D8" s="88" t="str">
        <f>VLOOKUP(C8,'2022-23 Needs Grid'!$C$3:$F$62,2,0)</f>
        <v>All Countries</v>
      </c>
      <c r="E8" s="89" t="str">
        <f>VLOOKUP(C8,'2022-23 Needs Grid'!$C$3:$F$62,3,0)</f>
        <v>Competitive With Current Assortment</v>
      </c>
      <c r="F8" s="89" t="str">
        <f>VLOOKUP(C8,'2022-23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8" s="73">
        <v>45156</v>
      </c>
      <c r="H8" s="73">
        <v>45163</v>
      </c>
      <c r="I8" s="73">
        <v>45184</v>
      </c>
      <c r="J8" s="73">
        <v>45190</v>
      </c>
      <c r="K8" s="88">
        <f>VLOOKUP(C8,'2022-23 Needs Grid'!$C$3:$K$219,9,0)</f>
        <v>3</v>
      </c>
    </row>
    <row r="9" spans="1:11" ht="192.65" customHeight="1" x14ac:dyDescent="0.35">
      <c r="A9" s="159" t="s">
        <v>23</v>
      </c>
      <c r="B9" s="159">
        <v>3690</v>
      </c>
      <c r="C9" s="165" t="s">
        <v>442</v>
      </c>
      <c r="D9" s="160" t="s">
        <v>16</v>
      </c>
      <c r="E9" s="161" t="s">
        <v>443</v>
      </c>
      <c r="F9" s="168" t="s">
        <v>444</v>
      </c>
      <c r="G9" s="125">
        <v>45184</v>
      </c>
      <c r="H9" s="125">
        <v>45191</v>
      </c>
      <c r="I9" s="125">
        <v>45212</v>
      </c>
      <c r="J9" s="125">
        <v>45218</v>
      </c>
      <c r="K9" s="126">
        <v>4</v>
      </c>
    </row>
    <row r="10" spans="1:11" ht="69" customHeight="1" x14ac:dyDescent="0.35">
      <c r="A10" s="148" t="s">
        <v>55</v>
      </c>
      <c r="B10" s="133">
        <v>3675</v>
      </c>
      <c r="C10" s="134" t="s">
        <v>445</v>
      </c>
      <c r="D10" s="126" t="s">
        <v>446</v>
      </c>
      <c r="E10" s="133" t="s">
        <v>17</v>
      </c>
      <c r="F10" s="133" t="s">
        <v>447</v>
      </c>
      <c r="G10" s="125">
        <v>45184</v>
      </c>
      <c r="H10" s="125">
        <v>45191</v>
      </c>
      <c r="I10" s="125">
        <v>45212</v>
      </c>
      <c r="J10" s="125">
        <v>45218</v>
      </c>
      <c r="K10" s="126">
        <v>3</v>
      </c>
    </row>
    <row r="11" spans="1:11" ht="120" customHeight="1" x14ac:dyDescent="0.35">
      <c r="A11" s="146" t="s">
        <v>38</v>
      </c>
      <c r="B11" s="89">
        <v>3677</v>
      </c>
      <c r="C11" s="16" t="s">
        <v>448</v>
      </c>
      <c r="D11" s="89" t="s">
        <v>114</v>
      </c>
      <c r="E11" s="89" t="s">
        <v>449</v>
      </c>
      <c r="F11" s="89" t="s">
        <v>450</v>
      </c>
      <c r="G11" s="73">
        <v>45191</v>
      </c>
      <c r="H11" s="73">
        <v>45198</v>
      </c>
      <c r="I11" s="73">
        <v>45219</v>
      </c>
      <c r="J11" s="73">
        <v>45225</v>
      </c>
      <c r="K11" s="88">
        <v>10</v>
      </c>
    </row>
    <row r="12" spans="1:11" ht="230.5" customHeight="1" x14ac:dyDescent="0.35">
      <c r="A12" s="133" t="s">
        <v>55</v>
      </c>
      <c r="B12" s="133">
        <v>3676</v>
      </c>
      <c r="C12" s="134" t="s">
        <v>451</v>
      </c>
      <c r="D12" s="126" t="str">
        <f>VLOOKUP(C12,'2022-23 Needs Grid'!$C$3:$F$62,2,0)</f>
        <v>All Countries (excluding Ontario Craft Beer)</v>
      </c>
      <c r="E12" s="133" t="str">
        <f>VLOOKUP(C12,'2022-23 Needs Grid'!$C$3:$F$62,3,0)</f>
        <v>Various</v>
      </c>
      <c r="F12" s="133" t="str">
        <f>VLOOKUP(C12,'2022-23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12" s="125">
        <v>45198</v>
      </c>
      <c r="H12" s="125">
        <v>45205</v>
      </c>
      <c r="I12" s="125">
        <v>45226</v>
      </c>
      <c r="J12" s="125">
        <v>45232</v>
      </c>
      <c r="K12" s="126">
        <f>VLOOKUP(C12,'2022-23 Needs Grid'!$C$3:$K$219,9,0)</f>
        <v>3</v>
      </c>
    </row>
    <row r="13" spans="1:11" ht="159.65" customHeight="1" x14ac:dyDescent="0.35">
      <c r="A13" s="133" t="s">
        <v>14</v>
      </c>
      <c r="B13" s="133">
        <v>3691</v>
      </c>
      <c r="C13" s="134" t="s">
        <v>19</v>
      </c>
      <c r="D13" s="126" t="s">
        <v>20</v>
      </c>
      <c r="E13" s="133" t="s">
        <v>452</v>
      </c>
      <c r="F13" s="133" t="s">
        <v>453</v>
      </c>
      <c r="G13" s="125">
        <v>45198</v>
      </c>
      <c r="H13" s="125">
        <v>45205</v>
      </c>
      <c r="I13" s="125">
        <v>45226</v>
      </c>
      <c r="J13" s="125">
        <v>45232</v>
      </c>
      <c r="K13" s="126">
        <f>VLOOKUP(C13,'2022-23 Needs Grid'!$C$3:$K$219,9,0)</f>
        <v>4</v>
      </c>
    </row>
    <row r="14" spans="1:11" ht="136.9" customHeight="1" x14ac:dyDescent="0.35">
      <c r="A14" s="133" t="s">
        <v>23</v>
      </c>
      <c r="B14" s="133">
        <v>3692</v>
      </c>
      <c r="C14" s="134" t="s">
        <v>454</v>
      </c>
      <c r="D14" s="126" t="s">
        <v>16</v>
      </c>
      <c r="E14" s="133" t="s">
        <v>455</v>
      </c>
      <c r="F14" s="183" t="s">
        <v>456</v>
      </c>
      <c r="G14" s="125">
        <v>45198</v>
      </c>
      <c r="H14" s="125">
        <v>45205</v>
      </c>
      <c r="I14" s="125">
        <v>45226</v>
      </c>
      <c r="J14" s="125">
        <v>45232</v>
      </c>
      <c r="K14" s="126">
        <v>4</v>
      </c>
    </row>
    <row r="15" spans="1:11" ht="41.5" customHeight="1" x14ac:dyDescent="0.35">
      <c r="A15" s="89" t="s">
        <v>31</v>
      </c>
      <c r="B15" s="89">
        <v>3699</v>
      </c>
      <c r="C15" s="16" t="s">
        <v>457</v>
      </c>
      <c r="D15" s="88" t="s">
        <v>20</v>
      </c>
      <c r="E15" s="89" t="s">
        <v>17</v>
      </c>
      <c r="F15" s="138" t="s">
        <v>259</v>
      </c>
      <c r="G15" s="73">
        <v>45219</v>
      </c>
      <c r="H15" s="73">
        <v>45226</v>
      </c>
      <c r="I15" s="73">
        <v>45247</v>
      </c>
      <c r="J15" s="73">
        <v>45253</v>
      </c>
      <c r="K15" s="88">
        <v>5</v>
      </c>
    </row>
    <row r="16" spans="1:11" ht="56.5" customHeight="1" x14ac:dyDescent="0.35">
      <c r="A16" s="89" t="s">
        <v>55</v>
      </c>
      <c r="B16" s="89">
        <v>3684</v>
      </c>
      <c r="C16" s="16" t="s">
        <v>217</v>
      </c>
      <c r="D16" s="88" t="str">
        <f>VLOOKUP(C16,'2022-23 Needs Grid'!$C$3:$F$62,2,0)</f>
        <v>Canada (Ontario)</v>
      </c>
      <c r="E16" s="89" t="str">
        <f>VLOOKUP(C16,'2022-23 Needs Grid'!$C$3:$F$62,3,0)</f>
        <v>Competitive With Current Assortment</v>
      </c>
      <c r="F16" s="140" t="s">
        <v>458</v>
      </c>
      <c r="G16" s="73">
        <v>45219</v>
      </c>
      <c r="H16" s="73">
        <v>45226</v>
      </c>
      <c r="I16" s="73">
        <v>45247</v>
      </c>
      <c r="J16" s="73">
        <v>45253</v>
      </c>
      <c r="K16" s="88">
        <f>VLOOKUP(C16,'2022-23 Needs Grid'!$C$3:$K$219,9,0)</f>
        <v>3</v>
      </c>
    </row>
    <row r="17" spans="1:13" ht="109.15" customHeight="1" x14ac:dyDescent="0.35">
      <c r="A17" s="133" t="s">
        <v>48</v>
      </c>
      <c r="B17" s="133">
        <v>3679</v>
      </c>
      <c r="C17" s="134" t="s">
        <v>459</v>
      </c>
      <c r="D17" s="126" t="s">
        <v>460</v>
      </c>
      <c r="E17" s="133" t="s">
        <v>461</v>
      </c>
      <c r="F17" s="172" t="s">
        <v>462</v>
      </c>
      <c r="G17" s="125">
        <v>45226</v>
      </c>
      <c r="H17" s="125">
        <v>45233</v>
      </c>
      <c r="I17" s="125">
        <v>45254</v>
      </c>
      <c r="J17" s="125">
        <v>45260</v>
      </c>
      <c r="K17" s="126">
        <v>4</v>
      </c>
    </row>
    <row r="18" spans="1:13" ht="78.650000000000006" customHeight="1" x14ac:dyDescent="0.35">
      <c r="A18" s="133" t="s">
        <v>48</v>
      </c>
      <c r="B18" s="133">
        <v>3681</v>
      </c>
      <c r="C18" s="134" t="s">
        <v>463</v>
      </c>
      <c r="D18" s="126" t="s">
        <v>460</v>
      </c>
      <c r="E18" s="133" t="s">
        <v>464</v>
      </c>
      <c r="F18" s="172" t="s">
        <v>465</v>
      </c>
      <c r="G18" s="125">
        <v>45226</v>
      </c>
      <c r="H18" s="125">
        <v>45233</v>
      </c>
      <c r="I18" s="125">
        <v>45254</v>
      </c>
      <c r="J18" s="125">
        <v>45260</v>
      </c>
      <c r="K18" s="126">
        <v>10</v>
      </c>
    </row>
    <row r="19" spans="1:13" ht="102.65" customHeight="1" x14ac:dyDescent="0.35">
      <c r="A19" s="89" t="s">
        <v>55</v>
      </c>
      <c r="B19" s="89">
        <v>3687</v>
      </c>
      <c r="C19" s="16" t="s">
        <v>466</v>
      </c>
      <c r="D19" s="88" t="s">
        <v>20</v>
      </c>
      <c r="E19" s="89" t="s">
        <v>17</v>
      </c>
      <c r="F19" s="140" t="s">
        <v>467</v>
      </c>
      <c r="G19" s="73">
        <v>45240</v>
      </c>
      <c r="H19" s="73">
        <v>45247</v>
      </c>
      <c r="I19" s="73">
        <v>45268</v>
      </c>
      <c r="J19" s="73">
        <v>45274</v>
      </c>
      <c r="K19" s="88">
        <v>3</v>
      </c>
      <c r="M19" s="182"/>
    </row>
    <row r="20" spans="1:13" ht="51.65" customHeight="1" x14ac:dyDescent="0.35">
      <c r="A20" s="133" t="s">
        <v>31</v>
      </c>
      <c r="B20" s="133">
        <v>3700</v>
      </c>
      <c r="C20" s="134" t="s">
        <v>419</v>
      </c>
      <c r="D20" s="126" t="s">
        <v>20</v>
      </c>
      <c r="E20" s="169" t="s">
        <v>468</v>
      </c>
      <c r="F20" s="172" t="s">
        <v>469</v>
      </c>
      <c r="G20" s="125">
        <v>45268</v>
      </c>
      <c r="H20" s="125">
        <v>45275</v>
      </c>
      <c r="I20" s="125">
        <v>45296</v>
      </c>
      <c r="J20" s="125">
        <v>45302</v>
      </c>
      <c r="K20" s="126">
        <f>VLOOKUP(C20,'2022-23 Needs Grid'!$C$3:$K$219,9,0)</f>
        <v>10</v>
      </c>
    </row>
    <row r="21" spans="1:13" ht="76.900000000000006" customHeight="1" x14ac:dyDescent="0.35">
      <c r="A21" s="133" t="s">
        <v>55</v>
      </c>
      <c r="B21" s="133">
        <v>3686</v>
      </c>
      <c r="C21" s="134" t="s">
        <v>274</v>
      </c>
      <c r="D21" s="126" t="s">
        <v>20</v>
      </c>
      <c r="E21" s="133" t="s">
        <v>17</v>
      </c>
      <c r="F21" s="141" t="s">
        <v>470</v>
      </c>
      <c r="G21" s="125">
        <v>45268</v>
      </c>
      <c r="H21" s="125">
        <v>45275</v>
      </c>
      <c r="I21" s="125">
        <v>45296</v>
      </c>
      <c r="J21" s="125">
        <v>45302</v>
      </c>
      <c r="K21" s="126">
        <f>VLOOKUP(C21,'2022-23 Needs Grid'!$C$3:$K$219,9,0)</f>
        <v>3</v>
      </c>
    </row>
    <row r="22" spans="1:13" ht="115.9" customHeight="1" x14ac:dyDescent="0.35">
      <c r="A22" s="89" t="s">
        <v>106</v>
      </c>
      <c r="B22" s="89">
        <v>3695</v>
      </c>
      <c r="C22" s="16" t="s">
        <v>420</v>
      </c>
      <c r="D22" s="88" t="str">
        <f>VLOOKUP(C22,'2022-23 Needs Grid'!$C$3:$F$62,2,0)</f>
        <v>All Countries</v>
      </c>
      <c r="E22" s="89" t="s">
        <v>471</v>
      </c>
      <c r="F22" s="140" t="str">
        <f>VLOOKUP(C22,'2022-23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v>
      </c>
      <c r="G22" s="73">
        <v>45296</v>
      </c>
      <c r="H22" s="73">
        <v>45303</v>
      </c>
      <c r="I22" s="73">
        <v>45324</v>
      </c>
      <c r="J22" s="73">
        <v>45330</v>
      </c>
      <c r="K22" s="88">
        <v>6</v>
      </c>
    </row>
    <row r="23" spans="1:13" ht="86.5" customHeight="1" x14ac:dyDescent="0.35">
      <c r="A23" s="133" t="s">
        <v>55</v>
      </c>
      <c r="B23" s="133">
        <v>3678</v>
      </c>
      <c r="C23" s="134" t="s">
        <v>472</v>
      </c>
      <c r="D23" s="126" t="str">
        <f>VLOOKUP(C23,'2022-23 Needs Grid'!$C$3:$F$62,2,0)</f>
        <v>All Countries (excluding Ontario Craft Beer)</v>
      </c>
      <c r="E23" s="133" t="str">
        <f>VLOOKUP(C23,'2022-23 Needs Grid'!$C$3:$F$62,3,0)</f>
        <v>Various</v>
      </c>
      <c r="F23" s="141" t="str">
        <f>VLOOKUP(C23,'2022-23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23" s="125">
        <v>45303</v>
      </c>
      <c r="H23" s="125">
        <v>45310</v>
      </c>
      <c r="I23" s="125">
        <v>45331</v>
      </c>
      <c r="J23" s="125">
        <v>45337</v>
      </c>
      <c r="K23" s="126">
        <f>VLOOKUP(C23,'2022-23 Needs Grid'!$C$3:$K$219,9,0)</f>
        <v>3</v>
      </c>
    </row>
    <row r="24" spans="1:13" ht="72.650000000000006" customHeight="1" x14ac:dyDescent="0.35">
      <c r="A24" s="173" t="s">
        <v>14</v>
      </c>
      <c r="B24" s="174">
        <v>3693</v>
      </c>
      <c r="C24" s="175" t="s">
        <v>291</v>
      </c>
      <c r="D24" s="176" t="s">
        <v>16</v>
      </c>
      <c r="E24" s="176" t="s">
        <v>17</v>
      </c>
      <c r="F24" s="177" t="s">
        <v>473</v>
      </c>
      <c r="G24" s="178">
        <v>45317</v>
      </c>
      <c r="H24" s="178">
        <v>45324</v>
      </c>
      <c r="I24" s="178">
        <v>45345</v>
      </c>
      <c r="J24" s="178">
        <v>45351</v>
      </c>
      <c r="K24" s="179">
        <f>VLOOKUP(C24,'2022-23 Needs Grid'!$C$3:$K$219,9,0)</f>
        <v>25</v>
      </c>
    </row>
    <row r="25" spans="1:13" ht="90.75" customHeight="1" x14ac:dyDescent="0.35">
      <c r="A25" s="173" t="s">
        <v>390</v>
      </c>
      <c r="B25" s="173">
        <v>3683</v>
      </c>
      <c r="C25" s="175" t="s">
        <v>474</v>
      </c>
      <c r="D25" s="173" t="s">
        <v>16</v>
      </c>
      <c r="E25" s="179" t="s">
        <v>17</v>
      </c>
      <c r="F25" s="180" t="s">
        <v>475</v>
      </c>
      <c r="G25" s="178">
        <v>45317</v>
      </c>
      <c r="H25" s="178">
        <v>45324</v>
      </c>
      <c r="I25" s="178">
        <v>45345</v>
      </c>
      <c r="J25" s="178">
        <v>45351</v>
      </c>
      <c r="K25" s="179">
        <f>VLOOKUP(C25,'2022-23 Needs Grid'!$C$3:$K$219,9,0)</f>
        <v>25</v>
      </c>
    </row>
    <row r="26" spans="1:13" ht="85.9" customHeight="1" x14ac:dyDescent="0.35">
      <c r="A26" s="174" t="s">
        <v>476</v>
      </c>
      <c r="B26" s="173">
        <v>3688</v>
      </c>
      <c r="C26" s="175" t="s">
        <v>421</v>
      </c>
      <c r="D26" s="179" t="str">
        <f>VLOOKUP(C26,'2022-23 Needs Grid'!$C$3:$F$62,2,0)</f>
        <v>All countries</v>
      </c>
      <c r="E26" s="179" t="str">
        <f>VLOOKUP(C26,'2022-23 Needs Grid'!$C$3:$F$62,3,0)</f>
        <v>Various</v>
      </c>
      <c r="F26" s="181" t="s">
        <v>477</v>
      </c>
      <c r="G26" s="178">
        <v>45317</v>
      </c>
      <c r="H26" s="178">
        <v>45324</v>
      </c>
      <c r="I26" s="178">
        <v>45345</v>
      </c>
      <c r="J26" s="178">
        <v>45351</v>
      </c>
      <c r="K26" s="179">
        <f>VLOOKUP(C26,'2022-23 Needs Grid'!$C$3:$K$219,9,0)</f>
        <v>25</v>
      </c>
    </row>
    <row r="27" spans="1:13" ht="170.5" customHeight="1" x14ac:dyDescent="0.35">
      <c r="A27" s="89" t="s">
        <v>55</v>
      </c>
      <c r="B27" s="89">
        <v>3680</v>
      </c>
      <c r="C27" s="16" t="s">
        <v>287</v>
      </c>
      <c r="D27" s="88" t="str">
        <f>VLOOKUP(C27,'2022-23 Needs Grid'!$C$3:$F$62,2,0)</f>
        <v>All Countries (excluding Ontario Craft Beer)</v>
      </c>
      <c r="E27" s="89" t="str">
        <f>VLOOKUP(C27,'2022-23 Needs Grid'!$C$3:$F$62,3,0)</f>
        <v>Competitive With Current Assortment</v>
      </c>
      <c r="F27" s="140" t="str">
        <f>VLOOKUP(C27,'2022-23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27" s="73">
        <v>45324</v>
      </c>
      <c r="H27" s="73">
        <v>45331</v>
      </c>
      <c r="I27" s="73">
        <v>45352</v>
      </c>
      <c r="J27" s="73">
        <v>45358</v>
      </c>
      <c r="K27" s="88">
        <f>VLOOKUP(C27,'2022-23 Needs Grid'!$C$3:$K$219,9,0)</f>
        <v>3</v>
      </c>
    </row>
    <row r="28" spans="1:13" ht="147.75" customHeight="1" x14ac:dyDescent="0.35">
      <c r="A28" s="133" t="s">
        <v>106</v>
      </c>
      <c r="B28" s="133">
        <v>3697</v>
      </c>
      <c r="C28" s="133" t="s">
        <v>425</v>
      </c>
      <c r="D28" s="126" t="str">
        <f>VLOOKUP(C28,'2022-23 Needs Grid'!$C$3:$F$62,2,0)</f>
        <v>All Countries</v>
      </c>
      <c r="E28" s="133" t="s">
        <v>478</v>
      </c>
      <c r="F28" s="141" t="str">
        <f>VLOOKUP(C28,'2022-23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28" s="125">
        <v>45331</v>
      </c>
      <c r="H28" s="125">
        <v>45338</v>
      </c>
      <c r="I28" s="125">
        <v>45359</v>
      </c>
      <c r="J28" s="125">
        <v>45365</v>
      </c>
      <c r="K28" s="126">
        <f>VLOOKUP(C28,'2022-23 Needs Grid'!$C$3:$K$219,9,0)</f>
        <v>6</v>
      </c>
    </row>
    <row r="29" spans="1:13" ht="157.15" customHeight="1" x14ac:dyDescent="0.35">
      <c r="A29" s="89" t="s">
        <v>14</v>
      </c>
      <c r="B29" s="89">
        <v>3694</v>
      </c>
      <c r="C29" s="16" t="s">
        <v>19</v>
      </c>
      <c r="D29" s="88" t="s">
        <v>20</v>
      </c>
      <c r="E29" s="88" t="s">
        <v>479</v>
      </c>
      <c r="F29" s="170" t="s">
        <v>453</v>
      </c>
      <c r="G29" s="73">
        <v>45338</v>
      </c>
      <c r="H29" s="73">
        <v>45345</v>
      </c>
      <c r="I29" s="73">
        <v>45366</v>
      </c>
      <c r="J29" s="73">
        <v>45372</v>
      </c>
      <c r="K29" s="88">
        <f>VLOOKUP(C29,'2022-23 Needs Grid'!$C$3:$K$219,9,0)</f>
        <v>4</v>
      </c>
    </row>
    <row r="30" spans="1:13" ht="100.9" customHeight="1" x14ac:dyDescent="0.35">
      <c r="A30" s="133" t="s">
        <v>38</v>
      </c>
      <c r="B30" s="133">
        <v>3685</v>
      </c>
      <c r="C30" s="134" t="s">
        <v>480</v>
      </c>
      <c r="D30" s="126" t="s">
        <v>481</v>
      </c>
      <c r="E30" s="126" t="s">
        <v>482</v>
      </c>
      <c r="F30" s="141" t="s">
        <v>483</v>
      </c>
      <c r="G30" s="125">
        <v>45345</v>
      </c>
      <c r="H30" s="125">
        <v>45352</v>
      </c>
      <c r="I30" s="125">
        <v>45373</v>
      </c>
      <c r="J30" s="125">
        <v>45379</v>
      </c>
      <c r="K30" s="126">
        <v>4</v>
      </c>
    </row>
  </sheetData>
  <autoFilter ref="A2:L30" xr:uid="{00000000-0001-0000-0500-000000000000}"/>
  <mergeCells count="1">
    <mergeCell ref="A1:K1"/>
  </mergeCells>
  <pageMargins left="0.23622047244094491" right="0.23622047244094491" top="0.74803149606299213" bottom="0.74803149606299213" header="0.31496062992125984" footer="0.31496062992125984"/>
  <pageSetup paperSize="5" scale="6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3"/>
  <sheetViews>
    <sheetView zoomScale="90" zoomScaleNormal="90" workbookViewId="0">
      <pane xSplit="3" ySplit="2" topLeftCell="D22" activePane="bottomRight" state="frozen"/>
      <selection pane="topRight" activeCell="D1" sqref="D1"/>
      <selection pane="bottomLeft" activeCell="A3" sqref="A3"/>
      <selection pane="bottomRight" activeCell="F23" sqref="F23"/>
    </sheetView>
  </sheetViews>
  <sheetFormatPr defaultRowHeight="14.5" x14ac:dyDescent="0.35"/>
  <cols>
    <col min="1" max="1" width="16.54296875" customWidth="1"/>
    <col min="2" max="2" width="9.54296875" customWidth="1"/>
    <col min="3" max="3" width="21.54296875" style="111" customWidth="1"/>
    <col min="4" max="4" width="12.453125" style="111" customWidth="1"/>
    <col min="5" max="5" width="14.54296875" style="111" customWidth="1"/>
    <col min="6" max="6" width="149" customWidth="1"/>
    <col min="7" max="11" width="12.54296875" style="56" customWidth="1"/>
    <col min="12" max="12" width="12" bestFit="1" customWidth="1"/>
  </cols>
  <sheetData>
    <row r="1" spans="1:13" ht="26.5" thickBot="1" x14ac:dyDescent="0.65">
      <c r="A1" s="187" t="s">
        <v>484</v>
      </c>
      <c r="B1" s="188"/>
      <c r="C1" s="188"/>
      <c r="D1" s="188"/>
      <c r="E1" s="188"/>
      <c r="F1" s="188"/>
      <c r="G1" s="188"/>
      <c r="H1" s="188"/>
      <c r="I1" s="188"/>
      <c r="J1" s="188"/>
      <c r="K1" s="189"/>
    </row>
    <row r="2" spans="1:13"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3" ht="72.75" customHeight="1" x14ac:dyDescent="0.35">
      <c r="A3" s="89" t="s">
        <v>48</v>
      </c>
      <c r="B3" s="89"/>
      <c r="C3" s="16" t="s">
        <v>485</v>
      </c>
      <c r="D3" s="88" t="s">
        <v>486</v>
      </c>
      <c r="E3" s="89" t="s">
        <v>487</v>
      </c>
      <c r="F3" s="140" t="s">
        <v>488</v>
      </c>
      <c r="G3" s="73">
        <v>44981</v>
      </c>
      <c r="H3" s="73">
        <v>44988</v>
      </c>
      <c r="I3" s="73">
        <v>45009</v>
      </c>
      <c r="J3" s="73">
        <v>45015</v>
      </c>
      <c r="K3" s="88">
        <v>4</v>
      </c>
      <c r="M3" s="116"/>
    </row>
    <row r="4" spans="1:13" ht="123.75" customHeight="1" x14ac:dyDescent="0.35">
      <c r="A4" s="133" t="s">
        <v>14</v>
      </c>
      <c r="B4" s="133"/>
      <c r="C4" s="134" t="s">
        <v>489</v>
      </c>
      <c r="D4" s="126" t="s">
        <v>16</v>
      </c>
      <c r="E4" s="126" t="s">
        <v>490</v>
      </c>
      <c r="F4" s="141" t="s">
        <v>491</v>
      </c>
      <c r="G4" s="125">
        <v>44988</v>
      </c>
      <c r="H4" s="125">
        <v>44995</v>
      </c>
      <c r="I4" s="125">
        <v>45016</v>
      </c>
      <c r="J4" s="127">
        <v>45022</v>
      </c>
      <c r="K4" s="126">
        <v>4</v>
      </c>
    </row>
    <row r="5" spans="1:13" ht="133.5" customHeight="1" x14ac:dyDescent="0.35">
      <c r="A5" s="89" t="s">
        <v>55</v>
      </c>
      <c r="B5" s="16"/>
      <c r="C5" s="16" t="s">
        <v>492</v>
      </c>
      <c r="D5" s="88" t="str">
        <f>VLOOKUP(C5,'2022-23 Needs Grid'!$C$3:$F$62,2,0)</f>
        <v>Canada (Ontario)</v>
      </c>
      <c r="E5" s="89" t="str">
        <f>VLOOKUP(C5,'2022-23 Needs Grid'!$C$3:$F$62,3,0)</f>
        <v>Various</v>
      </c>
      <c r="F5" s="140" t="str">
        <f>VLOOKUP(C5,'2022-23 Needs Grid'!$C$3:$F$62,4,0)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v>
      </c>
      <c r="G5" s="73">
        <v>44995</v>
      </c>
      <c r="H5" s="73">
        <v>45002</v>
      </c>
      <c r="I5" s="127">
        <v>45022</v>
      </c>
      <c r="J5" s="73">
        <v>45029</v>
      </c>
      <c r="K5" s="88">
        <f>VLOOKUP(C5,'2022-23 Needs Grid'!$C$3:$K$219,9,0)</f>
        <v>3</v>
      </c>
    </row>
    <row r="6" spans="1:13" ht="75.75" customHeight="1" x14ac:dyDescent="0.35">
      <c r="A6" s="133" t="s">
        <v>31</v>
      </c>
      <c r="B6" s="133"/>
      <c r="C6" s="134" t="s">
        <v>493</v>
      </c>
      <c r="D6" s="126" t="s">
        <v>20</v>
      </c>
      <c r="E6" s="133" t="s">
        <v>17</v>
      </c>
      <c r="F6" s="141" t="s">
        <v>239</v>
      </c>
      <c r="G6" s="125">
        <v>45002</v>
      </c>
      <c r="H6" s="125">
        <v>45009</v>
      </c>
      <c r="I6" s="125">
        <v>45030</v>
      </c>
      <c r="J6" s="125">
        <v>45036</v>
      </c>
      <c r="K6" s="126">
        <v>5</v>
      </c>
    </row>
    <row r="7" spans="1:13" ht="138.75" customHeight="1" x14ac:dyDescent="0.35">
      <c r="A7" s="89" t="s">
        <v>55</v>
      </c>
      <c r="B7" s="89"/>
      <c r="C7" s="16" t="s">
        <v>494</v>
      </c>
      <c r="D7" s="88" t="str">
        <f>VLOOKUP(C7,'2022-23 Needs Grid'!$C$3:$F$62,2,0)</f>
        <v>All Countries (excluding Ontario Craft Beer)</v>
      </c>
      <c r="E7" s="89" t="str">
        <f>VLOOKUP(C7,'2022-23 Needs Grid'!$C$3:$F$62,3,0)</f>
        <v>Various</v>
      </c>
      <c r="F7" s="140" t="str">
        <f>VLOOKUP(C7,'2022-23 Needs Grid'!$C$3:$F$62,4,0)</f>
        <v>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v>
      </c>
      <c r="G7" s="73">
        <v>45009</v>
      </c>
      <c r="H7" s="73">
        <v>45016</v>
      </c>
      <c r="I7" s="73">
        <v>45037</v>
      </c>
      <c r="J7" s="73">
        <v>45043</v>
      </c>
      <c r="K7" s="88">
        <f>VLOOKUP(C7,'2022-23 Needs Grid'!$C$3:$K$219,9,0)</f>
        <v>3</v>
      </c>
    </row>
    <row r="8" spans="1:13" ht="108" customHeight="1" x14ac:dyDescent="0.35">
      <c r="A8" s="133" t="s">
        <v>48</v>
      </c>
      <c r="B8" s="133"/>
      <c r="C8" s="133" t="s">
        <v>495</v>
      </c>
      <c r="D8" s="126" t="s">
        <v>394</v>
      </c>
      <c r="E8" s="133" t="str">
        <f>VLOOKUP(C8,'2022-23 Needs Grid'!$C$3:$F$62,3,0)</f>
        <v>Various</v>
      </c>
      <c r="F8" s="166" t="s">
        <v>496</v>
      </c>
      <c r="G8" s="125">
        <v>45016</v>
      </c>
      <c r="H8" s="127">
        <v>45022</v>
      </c>
      <c r="I8" s="125">
        <v>45044</v>
      </c>
      <c r="J8" s="125">
        <v>45050</v>
      </c>
      <c r="K8" s="126">
        <f>VLOOKUP(C8,'2022-23 Needs Grid'!$C$3:$K$219,9,0)</f>
        <v>10</v>
      </c>
    </row>
    <row r="9" spans="1:13" ht="101.25" customHeight="1" x14ac:dyDescent="0.35">
      <c r="A9" s="133" t="s">
        <v>31</v>
      </c>
      <c r="B9" s="133"/>
      <c r="C9" s="133" t="s">
        <v>495</v>
      </c>
      <c r="D9" s="126" t="s">
        <v>20</v>
      </c>
      <c r="E9" s="133" t="str">
        <f>VLOOKUP(C9,'2022-23 Needs Grid'!$C$3:$F$62,3,0)</f>
        <v>Various</v>
      </c>
      <c r="F9" s="166" t="s">
        <v>496</v>
      </c>
      <c r="G9" s="125">
        <v>45016</v>
      </c>
      <c r="H9" s="127">
        <v>45022</v>
      </c>
      <c r="I9" s="125">
        <v>45044</v>
      </c>
      <c r="J9" s="125">
        <v>45050</v>
      </c>
      <c r="K9" s="126">
        <f>VLOOKUP(C9,'2022-23 Needs Grid'!$C$3:$K$219,9,0)</f>
        <v>10</v>
      </c>
    </row>
    <row r="10" spans="1:13" ht="92.25" customHeight="1" x14ac:dyDescent="0.35">
      <c r="A10" s="133" t="s">
        <v>38</v>
      </c>
      <c r="B10" s="133"/>
      <c r="C10" s="133" t="s">
        <v>495</v>
      </c>
      <c r="D10" s="126" t="s">
        <v>395</v>
      </c>
      <c r="E10" s="133" t="s">
        <v>17</v>
      </c>
      <c r="F10" s="166" t="s">
        <v>496</v>
      </c>
      <c r="G10" s="125">
        <v>45016</v>
      </c>
      <c r="H10" s="127">
        <v>45022</v>
      </c>
      <c r="I10" s="125">
        <v>45044</v>
      </c>
      <c r="J10" s="125">
        <v>45050</v>
      </c>
      <c r="K10" s="126">
        <f>VLOOKUP(C10,'2022-23 Needs Grid'!$C$3:$K$219,9,0)</f>
        <v>10</v>
      </c>
    </row>
    <row r="11" spans="1:13" ht="238.5" customHeight="1" x14ac:dyDescent="0.35">
      <c r="A11" s="136" t="s">
        <v>23</v>
      </c>
      <c r="B11" s="136"/>
      <c r="C11" s="137" t="s">
        <v>497</v>
      </c>
      <c r="D11" s="143" t="s">
        <v>16</v>
      </c>
      <c r="E11" s="143" t="s">
        <v>498</v>
      </c>
      <c r="F11" s="156" t="s">
        <v>499</v>
      </c>
      <c r="G11" s="127">
        <v>45022</v>
      </c>
      <c r="H11" s="73">
        <v>45030</v>
      </c>
      <c r="I11" s="73">
        <v>45051</v>
      </c>
      <c r="J11" s="73">
        <v>45057</v>
      </c>
      <c r="K11" s="88">
        <v>4</v>
      </c>
    </row>
    <row r="12" spans="1:13" ht="113.25" customHeight="1" x14ac:dyDescent="0.35">
      <c r="A12" s="136" t="s">
        <v>48</v>
      </c>
      <c r="B12" s="136"/>
      <c r="C12" s="136" t="s">
        <v>500</v>
      </c>
      <c r="D12" s="143" t="s">
        <v>501</v>
      </c>
      <c r="E12" s="87" t="s">
        <v>502</v>
      </c>
      <c r="F12" s="62" t="s">
        <v>503</v>
      </c>
      <c r="G12" s="127">
        <v>45022</v>
      </c>
      <c r="H12" s="73">
        <v>45030</v>
      </c>
      <c r="I12" s="73">
        <v>45051</v>
      </c>
      <c r="J12" s="73">
        <v>45057</v>
      </c>
      <c r="K12" s="88">
        <v>4</v>
      </c>
    </row>
    <row r="13" spans="1:13" ht="72.5" x14ac:dyDescent="0.35">
      <c r="A13" s="133" t="s">
        <v>55</v>
      </c>
      <c r="B13" s="133"/>
      <c r="C13" s="134" t="s">
        <v>217</v>
      </c>
      <c r="D13" s="126"/>
      <c r="E13" s="133" t="str">
        <f>VLOOKUP(C13,'2022-23 Needs Grid'!$C$3:$F$62,3,0)</f>
        <v>Competitive With Current Assortment</v>
      </c>
      <c r="F13" s="141" t="str">
        <f>VLOOKUP(C13,'2022-23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3" s="125">
        <v>45030</v>
      </c>
      <c r="H13" s="125">
        <v>45037</v>
      </c>
      <c r="I13" s="125">
        <v>45058</v>
      </c>
      <c r="J13" s="125">
        <v>45064</v>
      </c>
      <c r="K13" s="126">
        <f>VLOOKUP(C13,'2022-23 Needs Grid'!$C$3:$K$219,9,0)</f>
        <v>3</v>
      </c>
    </row>
    <row r="14" spans="1:13" ht="108" customHeight="1" x14ac:dyDescent="0.35">
      <c r="A14" s="133" t="s">
        <v>55</v>
      </c>
      <c r="B14" s="133"/>
      <c r="C14" s="134" t="s">
        <v>218</v>
      </c>
      <c r="D14" s="126"/>
      <c r="E14" s="133" t="str">
        <f>VLOOKUP(C14,'2022-23 Needs Grid'!$C$3:$F$62,3,0)</f>
        <v>Various</v>
      </c>
      <c r="F14" s="141" t="str">
        <f>VLOOKUP(C14,'2022-23 Needs Grid'!$C$3:$F$62,4,0)</f>
        <v>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v>
      </c>
      <c r="G14" s="125">
        <v>45030</v>
      </c>
      <c r="H14" s="125">
        <v>45037</v>
      </c>
      <c r="I14" s="125">
        <v>45058</v>
      </c>
      <c r="J14" s="125">
        <v>45064</v>
      </c>
      <c r="K14" s="126">
        <f>VLOOKUP(C14,'2022-23 Needs Grid'!$C$3:$K$219,9,0)</f>
        <v>3</v>
      </c>
    </row>
    <row r="15" spans="1:13" ht="113.25" customHeight="1" x14ac:dyDescent="0.35">
      <c r="A15" s="89" t="s">
        <v>106</v>
      </c>
      <c r="B15" s="89"/>
      <c r="C15" s="16" t="s">
        <v>397</v>
      </c>
      <c r="D15" s="88" t="str">
        <f>VLOOKUP(C15,'2022-23 Needs Grid'!$C$3:$F$62,2,0)</f>
        <v>All Countries</v>
      </c>
      <c r="E15" s="89" t="s">
        <v>471</v>
      </c>
      <c r="F15" s="89" t="str">
        <f>VLOOKUP(C15,'2022-23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5" s="73">
        <v>45037</v>
      </c>
      <c r="H15" s="73">
        <v>45044</v>
      </c>
      <c r="I15" s="73">
        <v>45065</v>
      </c>
      <c r="J15" s="73">
        <v>45071</v>
      </c>
      <c r="K15" s="88">
        <f>VLOOKUP(C15,'2022-23 Needs Grid'!$C$3:$K$219,9,0)</f>
        <v>6</v>
      </c>
    </row>
    <row r="16" spans="1:13" ht="72.5" x14ac:dyDescent="0.35">
      <c r="A16" s="148" t="s">
        <v>55</v>
      </c>
      <c r="B16" s="148"/>
      <c r="C16" s="134" t="s">
        <v>228</v>
      </c>
      <c r="D16" s="150"/>
      <c r="E16" s="148" t="str">
        <f>VLOOKUP(C16,'2022-23 Needs Grid'!$C$3:$F$62,3,0)</f>
        <v>Competitive With Current Assortment</v>
      </c>
      <c r="F16" s="151" t="str">
        <f>VLOOKUP(C16,'2022-23 Needs Grid'!$C$3:$F$62,4,0)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125">
        <v>45044</v>
      </c>
      <c r="H16" s="125">
        <v>45051</v>
      </c>
      <c r="I16" s="125">
        <v>45072</v>
      </c>
      <c r="J16" s="125">
        <v>45078</v>
      </c>
      <c r="K16" s="126">
        <f>VLOOKUP(C16,'2022-23 Needs Grid'!$C$3:$K$219,9,0)</f>
        <v>3</v>
      </c>
    </row>
    <row r="17" spans="1:12" ht="203" x14ac:dyDescent="0.35">
      <c r="A17" s="147" t="s">
        <v>23</v>
      </c>
      <c r="B17" s="147"/>
      <c r="C17" s="165" t="s">
        <v>504</v>
      </c>
      <c r="D17" s="149" t="s">
        <v>16</v>
      </c>
      <c r="E17" s="149" t="s">
        <v>505</v>
      </c>
      <c r="F17" s="167" t="s">
        <v>506</v>
      </c>
      <c r="G17" s="125">
        <v>45044</v>
      </c>
      <c r="H17" s="125">
        <v>45051</v>
      </c>
      <c r="I17" s="125">
        <v>45072</v>
      </c>
      <c r="J17" s="125">
        <v>45078</v>
      </c>
      <c r="K17" s="126">
        <v>4</v>
      </c>
    </row>
    <row r="18" spans="1:12" ht="114.65" customHeight="1" x14ac:dyDescent="0.35">
      <c r="A18" s="83" t="s">
        <v>38</v>
      </c>
      <c r="B18" s="115"/>
      <c r="C18" s="16" t="s">
        <v>507</v>
      </c>
      <c r="D18" s="155" t="s">
        <v>114</v>
      </c>
      <c r="E18" s="62" t="s">
        <v>508</v>
      </c>
      <c r="F18" s="62" t="s">
        <v>509</v>
      </c>
      <c r="G18" s="73">
        <v>45051</v>
      </c>
      <c r="H18" s="73">
        <v>45058</v>
      </c>
      <c r="I18" s="73">
        <v>45079</v>
      </c>
      <c r="J18" s="73">
        <v>45085</v>
      </c>
      <c r="K18" s="88">
        <v>10</v>
      </c>
    </row>
    <row r="19" spans="1:12" ht="61.4" customHeight="1" x14ac:dyDescent="0.35">
      <c r="A19" s="148" t="s">
        <v>38</v>
      </c>
      <c r="B19" s="133"/>
      <c r="C19" s="134" t="s">
        <v>64</v>
      </c>
      <c r="D19" s="126" t="s">
        <v>65</v>
      </c>
      <c r="E19" s="133" t="s">
        <v>508</v>
      </c>
      <c r="F19" s="133" t="s">
        <v>510</v>
      </c>
      <c r="G19" s="125">
        <v>45058</v>
      </c>
      <c r="H19" s="125">
        <v>45065</v>
      </c>
      <c r="I19" s="125">
        <v>45086</v>
      </c>
      <c r="J19" s="125">
        <v>45092</v>
      </c>
      <c r="K19" s="126">
        <v>10</v>
      </c>
    </row>
    <row r="20" spans="1:12" ht="165" customHeight="1" x14ac:dyDescent="0.35">
      <c r="A20" s="89" t="s">
        <v>55</v>
      </c>
      <c r="B20" s="89"/>
      <c r="C20" s="16" t="s">
        <v>511</v>
      </c>
      <c r="D20" s="88" t="str">
        <f>VLOOKUP(C20,'2022-23 Needs Grid'!$C$3:$F$62,2,0)</f>
        <v>Canada (Ontario)</v>
      </c>
      <c r="E20" s="89" t="str">
        <f>VLOOKUP(C20,'2022-23 Needs Grid'!$C$3:$F$62,3,0)</f>
        <v>Various</v>
      </c>
      <c r="F20" s="89" t="str">
        <f>VLOOKUP(C20,'2022-23 Needs Grid'!$C$3:$F$62,4,0)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v>
      </c>
      <c r="G20" s="73">
        <v>45072</v>
      </c>
      <c r="H20" s="73">
        <v>45079</v>
      </c>
      <c r="I20" s="73">
        <v>45100</v>
      </c>
      <c r="J20" s="73">
        <v>45106</v>
      </c>
      <c r="K20" s="88">
        <f>VLOOKUP(C20,'2022-23 Needs Grid'!$C$3:$K$219,9,0)</f>
        <v>3</v>
      </c>
    </row>
    <row r="21" spans="1:12" ht="201" customHeight="1" x14ac:dyDescent="0.35">
      <c r="A21" s="148" t="s">
        <v>23</v>
      </c>
      <c r="B21" s="148"/>
      <c r="C21" s="134" t="s">
        <v>81</v>
      </c>
      <c r="D21" s="150" t="s">
        <v>16</v>
      </c>
      <c r="E21" s="150" t="s">
        <v>498</v>
      </c>
      <c r="F21" s="157" t="s">
        <v>512</v>
      </c>
      <c r="G21" s="125">
        <v>45079</v>
      </c>
      <c r="H21" s="125">
        <v>45086</v>
      </c>
      <c r="I21" s="125">
        <v>45107</v>
      </c>
      <c r="J21" s="125">
        <v>45113</v>
      </c>
      <c r="K21" s="126">
        <f>VLOOKUP(C21,'2022-23 Needs Grid'!$C$3:$K$219,9,0)</f>
        <v>4</v>
      </c>
    </row>
    <row r="22" spans="1:12" ht="158.25" customHeight="1" x14ac:dyDescent="0.35">
      <c r="A22" s="148" t="s">
        <v>23</v>
      </c>
      <c r="B22" s="148"/>
      <c r="C22" s="134" t="s">
        <v>422</v>
      </c>
      <c r="D22" s="150" t="s">
        <v>124</v>
      </c>
      <c r="E22" s="150" t="s">
        <v>498</v>
      </c>
      <c r="F22" s="157" t="s">
        <v>513</v>
      </c>
      <c r="G22" s="125">
        <v>45079</v>
      </c>
      <c r="H22" s="125">
        <v>45086</v>
      </c>
      <c r="I22" s="125">
        <v>45107</v>
      </c>
      <c r="J22" s="125">
        <v>45113</v>
      </c>
      <c r="K22" s="126">
        <f>VLOOKUP(C22,'2022-23 Needs Grid'!$C$3:$K$219,9,0)</f>
        <v>4</v>
      </c>
    </row>
    <row r="23" spans="1:12" ht="101.5" x14ac:dyDescent="0.35">
      <c r="A23" s="83" t="s">
        <v>14</v>
      </c>
      <c r="B23" s="62"/>
      <c r="C23" s="16" t="s">
        <v>514</v>
      </c>
      <c r="D23" s="87" t="s">
        <v>16</v>
      </c>
      <c r="E23" s="87" t="s">
        <v>515</v>
      </c>
      <c r="F23" s="62" t="s">
        <v>516</v>
      </c>
      <c r="G23" s="73">
        <v>45093</v>
      </c>
      <c r="H23" s="73">
        <v>45100</v>
      </c>
      <c r="I23" s="73">
        <v>45121</v>
      </c>
      <c r="J23" s="73">
        <v>45127</v>
      </c>
      <c r="K23" s="88">
        <f>VLOOKUP(C23,'2022-23 Needs Grid'!$C$3:$K$219,9,0)</f>
        <v>6</v>
      </c>
    </row>
    <row r="24" spans="1:12" ht="125.25" customHeight="1" x14ac:dyDescent="0.35">
      <c r="A24" s="136" t="s">
        <v>14</v>
      </c>
      <c r="B24" s="136"/>
      <c r="C24" s="137" t="s">
        <v>19</v>
      </c>
      <c r="D24" s="143" t="s">
        <v>20</v>
      </c>
      <c r="E24" s="143" t="s">
        <v>479</v>
      </c>
      <c r="F24" s="144" t="s">
        <v>453</v>
      </c>
      <c r="G24" s="145">
        <v>45093</v>
      </c>
      <c r="H24" s="145">
        <v>45100</v>
      </c>
      <c r="I24" s="145">
        <v>45121</v>
      </c>
      <c r="J24" s="145">
        <v>45127</v>
      </c>
      <c r="K24" s="143">
        <f>VLOOKUP(C24,'2022-23 Needs Grid'!$C$3:$K$219,9,0)</f>
        <v>4</v>
      </c>
    </row>
    <row r="25" spans="1:12" ht="261" x14ac:dyDescent="0.35">
      <c r="A25" s="138" t="s">
        <v>517</v>
      </c>
      <c r="B25" s="62"/>
      <c r="C25" s="88" t="s">
        <v>518</v>
      </c>
      <c r="D25" s="88" t="s">
        <v>20</v>
      </c>
      <c r="E25" s="89" t="s">
        <v>519</v>
      </c>
      <c r="F25" s="89" t="s">
        <v>520</v>
      </c>
      <c r="G25" s="73">
        <v>45093</v>
      </c>
      <c r="H25" s="73">
        <v>45100</v>
      </c>
      <c r="I25" s="73">
        <v>45121</v>
      </c>
      <c r="J25" s="73">
        <v>45131</v>
      </c>
      <c r="K25" s="88">
        <v>10</v>
      </c>
    </row>
    <row r="26" spans="1:12" ht="161.25" customHeight="1" x14ac:dyDescent="0.35">
      <c r="A26" s="138" t="s">
        <v>106</v>
      </c>
      <c r="B26" s="62"/>
      <c r="C26" s="88" t="s">
        <v>407</v>
      </c>
      <c r="D26" s="88" t="str">
        <f>VLOOKUP(C26,'2022-23 Needs Grid'!$C$3:$F$62,2,0)</f>
        <v>All Countries</v>
      </c>
      <c r="E26" s="89" t="s">
        <v>471</v>
      </c>
      <c r="F26" s="89" t="str">
        <f>VLOOKUP(C26,'2022-23 Needs Grid'!$C$3:$F$62,4,0)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6" s="73">
        <v>45093</v>
      </c>
      <c r="H26" s="73">
        <v>45100</v>
      </c>
      <c r="I26" s="73">
        <v>45121</v>
      </c>
      <c r="J26" s="73">
        <v>45131</v>
      </c>
      <c r="K26" s="88">
        <v>6</v>
      </c>
    </row>
    <row r="27" spans="1:12" ht="105" customHeight="1" x14ac:dyDescent="0.35">
      <c r="A27" s="138" t="s">
        <v>517</v>
      </c>
      <c r="B27" s="89" t="s">
        <v>521</v>
      </c>
      <c r="C27" s="88" t="s">
        <v>522</v>
      </c>
      <c r="D27" s="88" t="s">
        <v>16</v>
      </c>
      <c r="E27" s="89" t="s">
        <v>411</v>
      </c>
      <c r="F27" s="89" t="s">
        <v>523</v>
      </c>
      <c r="G27" s="73">
        <v>45093</v>
      </c>
      <c r="H27" s="73">
        <v>45100</v>
      </c>
      <c r="I27" s="73">
        <v>45121</v>
      </c>
      <c r="J27" s="73" t="s">
        <v>524</v>
      </c>
      <c r="K27" s="88">
        <v>25</v>
      </c>
    </row>
    <row r="28" spans="1:12" ht="306.75" customHeight="1" x14ac:dyDescent="0.35">
      <c r="A28" s="138" t="s">
        <v>517</v>
      </c>
      <c r="B28" s="89"/>
      <c r="C28" s="88" t="s">
        <v>123</v>
      </c>
      <c r="D28" s="88" t="str">
        <f>VLOOKUP(C28,'2022-23 Needs Grid'!$C$3:$F$62,2,0)</f>
        <v>All Countries</v>
      </c>
      <c r="E28" s="89" t="str">
        <f>VLOOKUP(C28,'2022-23 Needs Grid'!$C$3:$F$62,3,0)</f>
        <v xml:space="preserve">Value: 
&lt; $0.608 per 100mL for 6-pack, ≥1L containers, and ≥473mL single serve
&lt; $0.701 per 100mL for 4-packs
All pricing above these levels falls into Premium. Preference will be given to Premium pricing
(based on 750mL).
</v>
      </c>
      <c r="F28" s="89" t="s">
        <v>525</v>
      </c>
      <c r="G28" s="73">
        <v>45093</v>
      </c>
      <c r="H28" s="73">
        <v>45100</v>
      </c>
      <c r="I28" s="73">
        <v>45121</v>
      </c>
      <c r="J28" s="73" t="s">
        <v>524</v>
      </c>
      <c r="K28" s="88">
        <v>25</v>
      </c>
    </row>
    <row r="29" spans="1:12" ht="72.5" x14ac:dyDescent="0.55000000000000004">
      <c r="A29" s="133" t="s">
        <v>31</v>
      </c>
      <c r="B29" s="133"/>
      <c r="C29" s="133" t="s">
        <v>526</v>
      </c>
      <c r="D29" s="126" t="s">
        <v>20</v>
      </c>
      <c r="E29" s="133" t="s">
        <v>17</v>
      </c>
      <c r="F29" s="133" t="s">
        <v>527</v>
      </c>
      <c r="G29" s="152">
        <v>45099</v>
      </c>
      <c r="H29" s="152">
        <v>45107</v>
      </c>
      <c r="I29" s="152">
        <v>45128</v>
      </c>
      <c r="J29" s="152">
        <v>45134</v>
      </c>
      <c r="K29" s="126">
        <f>VLOOKUP(C29,'2022-23 Needs Grid'!$C$3:$K$219,9,0)</f>
        <v>10</v>
      </c>
      <c r="L29" s="135"/>
    </row>
    <row r="30" spans="1:12" ht="72.5" x14ac:dyDescent="0.35">
      <c r="A30" s="133" t="s">
        <v>38</v>
      </c>
      <c r="B30" s="133"/>
      <c r="C30" s="133" t="s">
        <v>526</v>
      </c>
      <c r="D30" s="126" t="s">
        <v>395</v>
      </c>
      <c r="E30" s="133" t="s">
        <v>17</v>
      </c>
      <c r="F30" s="133" t="s">
        <v>527</v>
      </c>
      <c r="G30" s="152">
        <v>45099</v>
      </c>
      <c r="H30" s="152">
        <v>45107</v>
      </c>
      <c r="I30" s="152">
        <v>45128</v>
      </c>
      <c r="J30" s="152">
        <v>45134</v>
      </c>
      <c r="K30" s="126">
        <f>VLOOKUP(C30,'2022-23 Needs Grid'!$C$3:$K$219,9,0)</f>
        <v>10</v>
      </c>
    </row>
    <row r="31" spans="1:12" ht="72.5" x14ac:dyDescent="0.35">
      <c r="A31" s="133" t="s">
        <v>48</v>
      </c>
      <c r="B31" s="133"/>
      <c r="C31" s="133" t="s">
        <v>526</v>
      </c>
      <c r="D31" s="126" t="s">
        <v>394</v>
      </c>
      <c r="E31" s="133" t="s">
        <v>17</v>
      </c>
      <c r="F31" s="133" t="s">
        <v>527</v>
      </c>
      <c r="G31" s="152">
        <v>45099</v>
      </c>
      <c r="H31" s="152">
        <v>45107</v>
      </c>
      <c r="I31" s="152">
        <v>45128</v>
      </c>
      <c r="J31" s="152">
        <v>45134</v>
      </c>
      <c r="K31" s="126">
        <f>VLOOKUP(C31,'2022-23 Needs Grid'!$C$3:$K$219,9,0)</f>
        <v>10</v>
      </c>
    </row>
    <row r="32" spans="1:12" ht="125.25" customHeight="1" x14ac:dyDescent="0.35">
      <c r="A32" s="146" t="s">
        <v>31</v>
      </c>
      <c r="B32" s="146"/>
      <c r="C32" s="146" t="s">
        <v>528</v>
      </c>
      <c r="D32" s="92" t="s">
        <v>20</v>
      </c>
      <c r="E32" s="146" t="s">
        <v>17</v>
      </c>
      <c r="F32" s="146" t="s">
        <v>239</v>
      </c>
      <c r="G32" s="90">
        <v>45114</v>
      </c>
      <c r="H32" s="90">
        <v>45121</v>
      </c>
      <c r="I32" s="90">
        <v>45142</v>
      </c>
      <c r="J32" s="90">
        <v>45148</v>
      </c>
      <c r="K32" s="92">
        <v>5</v>
      </c>
    </row>
    <row r="33" spans="1:11" ht="153" customHeight="1" x14ac:dyDescent="0.35">
      <c r="A33" s="133" t="s">
        <v>55</v>
      </c>
      <c r="B33" s="133"/>
      <c r="C33" s="134" t="s">
        <v>529</v>
      </c>
      <c r="D33" s="126" t="str">
        <f>VLOOKUP(C33,'2022-23 Needs Grid'!$C$3:$F$62,2,0)</f>
        <v>All Countries (excluding Ontario Craft Beer)</v>
      </c>
      <c r="E33" s="133" t="str">
        <f>VLOOKUP(C33,'2022-23 Needs Grid'!$C$3:$F$62,3,0)</f>
        <v>Various</v>
      </c>
      <c r="F33" s="141" t="str">
        <f>VLOOKUP(C33,'2022-23 Needs Grid'!$C$3:$F$62,4,0)</f>
        <v>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v>
      </c>
      <c r="G33" s="125">
        <v>45121</v>
      </c>
      <c r="H33" s="125">
        <v>45128</v>
      </c>
      <c r="I33" s="125">
        <v>45149</v>
      </c>
      <c r="J33" s="125">
        <v>45155</v>
      </c>
      <c r="K33" s="126">
        <f>VLOOKUP(C33,'2022-23 Needs Grid'!$C$3:$K$219,9,0)</f>
        <v>3</v>
      </c>
    </row>
    <row r="34" spans="1:11" ht="60.65" customHeight="1" x14ac:dyDescent="0.35">
      <c r="A34" s="158" t="s">
        <v>106</v>
      </c>
      <c r="B34" s="89"/>
      <c r="C34" s="16" t="s">
        <v>530</v>
      </c>
      <c r="D34" s="88" t="str">
        <f>VLOOKUP(C34,'2022-23 Needs Grid'!$C$3:$F$62,2,0)</f>
        <v>Mexico</v>
      </c>
      <c r="E34" s="89" t="s">
        <v>531</v>
      </c>
      <c r="F34" s="140" t="str">
        <f>VLOOKUP(C34,'2022-23 Needs Grid'!$C$3:$F$62,4,0)</f>
        <v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v>
      </c>
      <c r="G34" s="73">
        <v>45128</v>
      </c>
      <c r="H34" s="73">
        <v>45135</v>
      </c>
      <c r="I34" s="73">
        <v>45156</v>
      </c>
      <c r="J34" s="73">
        <v>45162</v>
      </c>
      <c r="K34" s="88">
        <v>6</v>
      </c>
    </row>
    <row r="35" spans="1:11" ht="123.75" customHeight="1" x14ac:dyDescent="0.35">
      <c r="A35" s="162" t="s">
        <v>532</v>
      </c>
      <c r="B35" s="133"/>
      <c r="C35" s="134" t="s">
        <v>533</v>
      </c>
      <c r="D35" s="126" t="s">
        <v>16</v>
      </c>
      <c r="E35" s="133" t="s">
        <v>534</v>
      </c>
      <c r="F35" s="133" t="s">
        <v>535</v>
      </c>
      <c r="G35" s="125">
        <v>45135</v>
      </c>
      <c r="H35" s="125">
        <v>45142</v>
      </c>
      <c r="I35" s="125">
        <v>45163</v>
      </c>
      <c r="J35" s="125">
        <v>45169</v>
      </c>
      <c r="K35" s="126"/>
    </row>
    <row r="36" spans="1:11" ht="96.65" customHeight="1" x14ac:dyDescent="0.35">
      <c r="A36" s="89" t="s">
        <v>38</v>
      </c>
      <c r="B36" s="89"/>
      <c r="C36" s="16" t="s">
        <v>428</v>
      </c>
      <c r="D36" s="88" t="s">
        <v>73</v>
      </c>
      <c r="E36" s="89" t="s">
        <v>536</v>
      </c>
      <c r="F36" s="140" t="s">
        <v>537</v>
      </c>
      <c r="G36" s="73">
        <v>45142</v>
      </c>
      <c r="H36" s="73">
        <v>45149</v>
      </c>
      <c r="I36" s="73">
        <v>45170</v>
      </c>
      <c r="J36" s="73">
        <v>45176</v>
      </c>
      <c r="K36" s="88">
        <v>10</v>
      </c>
    </row>
    <row r="37" spans="1:11" ht="96.65" customHeight="1" x14ac:dyDescent="0.35">
      <c r="A37" s="89" t="s">
        <v>55</v>
      </c>
      <c r="B37" s="89"/>
      <c r="C37" s="16" t="s">
        <v>538</v>
      </c>
      <c r="D37" s="88" t="str">
        <f>VLOOKUP(C37,'2022-23 Needs Grid'!$C$3:$F$62,2,0)</f>
        <v>Canada (Ontario)</v>
      </c>
      <c r="E37" s="89" t="str">
        <f>VLOOKUP(C37,'2022-23 Needs Grid'!$C$3:$F$62,3,0)</f>
        <v>Various</v>
      </c>
      <c r="F37" s="140" t="str">
        <f>VLOOKUP(C37,'2022-23 Needs Grid'!$C$3:$F$62,4,0)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7" s="73">
        <v>45142</v>
      </c>
      <c r="H37" s="73">
        <v>45149</v>
      </c>
      <c r="I37" s="73">
        <v>45170</v>
      </c>
      <c r="J37" s="73">
        <v>45176</v>
      </c>
      <c r="K37" s="88">
        <f>VLOOKUP(C37,'2022-23 Needs Grid'!$C$3:$K$219,9,0)</f>
        <v>3</v>
      </c>
    </row>
    <row r="38" spans="1:11" ht="96.65" customHeight="1" x14ac:dyDescent="0.35">
      <c r="A38" s="133" t="s">
        <v>14</v>
      </c>
      <c r="B38" s="133">
        <v>3521</v>
      </c>
      <c r="C38" s="134" t="s">
        <v>433</v>
      </c>
      <c r="D38" s="126" t="s">
        <v>434</v>
      </c>
      <c r="E38" s="133" t="s">
        <v>435</v>
      </c>
      <c r="F38" s="133" t="s">
        <v>436</v>
      </c>
      <c r="G38" s="125">
        <v>45149</v>
      </c>
      <c r="H38" s="125">
        <v>45156</v>
      </c>
      <c r="I38" s="125">
        <v>45177</v>
      </c>
      <c r="J38" s="125">
        <v>45183</v>
      </c>
      <c r="K38" s="126">
        <v>4</v>
      </c>
    </row>
    <row r="39" spans="1:11" ht="58" x14ac:dyDescent="0.35">
      <c r="A39" s="133" t="s">
        <v>31</v>
      </c>
      <c r="B39" s="148"/>
      <c r="C39" s="134" t="s">
        <v>146</v>
      </c>
      <c r="D39" s="150" t="s">
        <v>20</v>
      </c>
      <c r="E39" s="148" t="s">
        <v>437</v>
      </c>
      <c r="F39" s="148" t="s">
        <v>539</v>
      </c>
      <c r="G39" s="125">
        <v>45149</v>
      </c>
      <c r="H39" s="125">
        <v>45156</v>
      </c>
      <c r="I39" s="125">
        <v>45177</v>
      </c>
      <c r="J39" s="125">
        <v>45183</v>
      </c>
      <c r="K39" s="126">
        <f>VLOOKUP(C39,'2022-23 Needs Grid'!$C$3:$K$219,9,0)</f>
        <v>10</v>
      </c>
    </row>
    <row r="40" spans="1:11" ht="101.5" x14ac:dyDescent="0.35">
      <c r="A40" s="133" t="s">
        <v>106</v>
      </c>
      <c r="B40" s="133"/>
      <c r="C40" s="134" t="s">
        <v>439</v>
      </c>
      <c r="D40" s="126" t="str">
        <f>VLOOKUP(C40,'2022-23 Needs Grid'!$C$3:$F$62,2,0)</f>
        <v>All Countries</v>
      </c>
      <c r="E40" s="148" t="s">
        <v>440</v>
      </c>
      <c r="F40" s="148" t="s">
        <v>441</v>
      </c>
      <c r="G40" s="125">
        <v>45149</v>
      </c>
      <c r="H40" s="125">
        <v>45156</v>
      </c>
      <c r="I40" s="125">
        <v>45177</v>
      </c>
      <c r="J40" s="125">
        <v>45183</v>
      </c>
      <c r="K40" s="126">
        <f>VLOOKUP(C40,'2022-23 Needs Grid'!$C$3:$K$219,9,0)</f>
        <v>6</v>
      </c>
    </row>
    <row r="41" spans="1:11" ht="114.75" customHeight="1" x14ac:dyDescent="0.35">
      <c r="A41" s="89" t="s">
        <v>48</v>
      </c>
      <c r="B41" s="62"/>
      <c r="C41" s="89" t="s">
        <v>540</v>
      </c>
      <c r="D41" s="87" t="s">
        <v>541</v>
      </c>
      <c r="E41" s="87" t="s">
        <v>542</v>
      </c>
      <c r="F41" s="62" t="s">
        <v>543</v>
      </c>
      <c r="G41" s="73">
        <v>45156</v>
      </c>
      <c r="H41" s="73">
        <v>45163</v>
      </c>
      <c r="I41" s="73">
        <v>45184</v>
      </c>
      <c r="J41" s="73">
        <v>45190</v>
      </c>
      <c r="K41" s="88">
        <v>4</v>
      </c>
    </row>
    <row r="42" spans="1:11" ht="86.25" customHeight="1" x14ac:dyDescent="0.35">
      <c r="A42" s="89" t="s">
        <v>55</v>
      </c>
      <c r="B42" s="89"/>
      <c r="C42" s="16" t="s">
        <v>151</v>
      </c>
      <c r="D42" s="88" t="str">
        <f>VLOOKUP(C42,'2022-23 Needs Grid'!$C$3:$F$62,2,0)</f>
        <v>All Countries</v>
      </c>
      <c r="E42" s="89" t="str">
        <f>VLOOKUP(C42,'2022-23 Needs Grid'!$C$3:$F$62,3,0)</f>
        <v>Competitive With Current Assortment</v>
      </c>
      <c r="F42" s="89" t="str">
        <f>VLOOKUP(C42,'2022-23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42" s="73">
        <v>45156</v>
      </c>
      <c r="H42" s="73">
        <v>45163</v>
      </c>
      <c r="I42" s="73">
        <v>45184</v>
      </c>
      <c r="J42" s="73">
        <v>45190</v>
      </c>
      <c r="K42" s="88">
        <f>VLOOKUP(C42,'2022-23 Needs Grid'!$C$3:$K$219,9,0)</f>
        <v>3</v>
      </c>
    </row>
    <row r="43" spans="1:11" ht="183.75" customHeight="1" x14ac:dyDescent="0.35">
      <c r="A43" s="159" t="s">
        <v>23</v>
      </c>
      <c r="B43" s="159"/>
      <c r="C43" s="165" t="s">
        <v>442</v>
      </c>
      <c r="D43" s="160" t="s">
        <v>16</v>
      </c>
      <c r="E43" s="161" t="s">
        <v>443</v>
      </c>
      <c r="F43" s="168" t="s">
        <v>444</v>
      </c>
      <c r="G43" s="125">
        <v>45184</v>
      </c>
      <c r="H43" s="125">
        <v>45191</v>
      </c>
      <c r="I43" s="125">
        <v>45212</v>
      </c>
      <c r="J43" s="125">
        <v>45218</v>
      </c>
      <c r="K43" s="126">
        <v>4</v>
      </c>
    </row>
    <row r="44" spans="1:11" ht="226.5" customHeight="1" x14ac:dyDescent="0.35">
      <c r="A44" s="148" t="s">
        <v>55</v>
      </c>
      <c r="B44" s="133"/>
      <c r="C44" s="134" t="s">
        <v>445</v>
      </c>
      <c r="D44" s="126" t="s">
        <v>446</v>
      </c>
      <c r="E44" s="133" t="s">
        <v>17</v>
      </c>
      <c r="F44" s="133" t="s">
        <v>447</v>
      </c>
      <c r="G44" s="125">
        <v>45184</v>
      </c>
      <c r="H44" s="125">
        <v>45191</v>
      </c>
      <c r="I44" s="125">
        <v>45212</v>
      </c>
      <c r="J44" s="125">
        <v>45218</v>
      </c>
      <c r="K44" s="126">
        <v>3</v>
      </c>
    </row>
    <row r="45" spans="1:11" ht="139.5" customHeight="1" x14ac:dyDescent="0.35">
      <c r="A45" s="146" t="s">
        <v>38</v>
      </c>
      <c r="B45" s="89"/>
      <c r="C45" s="16" t="s">
        <v>448</v>
      </c>
      <c r="D45" s="89" t="s">
        <v>114</v>
      </c>
      <c r="E45" s="89" t="s">
        <v>544</v>
      </c>
      <c r="F45" s="89" t="s">
        <v>545</v>
      </c>
      <c r="G45" s="73">
        <v>45191</v>
      </c>
      <c r="H45" s="73">
        <v>45198</v>
      </c>
      <c r="I45" s="73">
        <v>45219</v>
      </c>
      <c r="J45" s="73">
        <v>45225</v>
      </c>
      <c r="K45" s="88">
        <v>10</v>
      </c>
    </row>
    <row r="46" spans="1:11" ht="203" x14ac:dyDescent="0.35">
      <c r="A46" s="133" t="s">
        <v>55</v>
      </c>
      <c r="B46" s="133"/>
      <c r="C46" s="134" t="s">
        <v>451</v>
      </c>
      <c r="D46" s="126" t="str">
        <f>VLOOKUP(C46,'2022-23 Needs Grid'!$C$3:$F$62,2,0)</f>
        <v>All Countries (excluding Ontario Craft Beer)</v>
      </c>
      <c r="E46" s="133" t="str">
        <f>VLOOKUP(C46,'2022-23 Needs Grid'!$C$3:$F$62,3,0)</f>
        <v>Various</v>
      </c>
      <c r="F46" s="133" t="str">
        <f>VLOOKUP(C46,'2022-23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46" s="125">
        <v>45198</v>
      </c>
      <c r="H46" s="125">
        <v>45205</v>
      </c>
      <c r="I46" s="125">
        <v>45226</v>
      </c>
      <c r="J46" s="125">
        <v>45232</v>
      </c>
      <c r="K46" s="126">
        <f>VLOOKUP(C46,'2022-23 Needs Grid'!$C$3:$K$219,9,0)</f>
        <v>3</v>
      </c>
    </row>
    <row r="47" spans="1:11" ht="130.5" customHeight="1" x14ac:dyDescent="0.35">
      <c r="A47" s="136" t="s">
        <v>14</v>
      </c>
      <c r="B47" s="136"/>
      <c r="C47" s="137" t="s">
        <v>19</v>
      </c>
      <c r="D47" s="143" t="s">
        <v>20</v>
      </c>
      <c r="E47" s="136" t="s">
        <v>452</v>
      </c>
      <c r="F47" s="142" t="s">
        <v>453</v>
      </c>
      <c r="G47" s="73">
        <v>45205</v>
      </c>
      <c r="H47" s="73">
        <v>45212</v>
      </c>
      <c r="I47" s="73">
        <v>45233</v>
      </c>
      <c r="J47" s="73">
        <v>45239</v>
      </c>
      <c r="K47" s="88">
        <f>VLOOKUP(C47,'2022-23 Needs Grid'!$C$3:$K$219,9,0)</f>
        <v>4</v>
      </c>
    </row>
    <row r="48" spans="1:11" ht="174" customHeight="1" x14ac:dyDescent="0.35">
      <c r="A48" s="136" t="s">
        <v>23</v>
      </c>
      <c r="B48" s="89"/>
      <c r="C48" s="16" t="s">
        <v>454</v>
      </c>
      <c r="D48" s="88" t="s">
        <v>16</v>
      </c>
      <c r="E48" s="154" t="s">
        <v>455</v>
      </c>
      <c r="F48" s="153" t="s">
        <v>456</v>
      </c>
      <c r="G48" s="73">
        <v>45205</v>
      </c>
      <c r="H48" s="73">
        <v>45212</v>
      </c>
      <c r="I48" s="73">
        <v>45233</v>
      </c>
      <c r="J48" s="73">
        <v>45239</v>
      </c>
      <c r="K48" s="88">
        <v>4</v>
      </c>
    </row>
    <row r="49" spans="1:11" ht="79.5" customHeight="1" x14ac:dyDescent="0.35">
      <c r="A49" s="133" t="s">
        <v>31</v>
      </c>
      <c r="B49" s="133"/>
      <c r="C49" s="134" t="s">
        <v>457</v>
      </c>
      <c r="D49" s="126" t="s">
        <v>20</v>
      </c>
      <c r="E49" s="133" t="s">
        <v>17</v>
      </c>
      <c r="F49" s="141" t="s">
        <v>259</v>
      </c>
      <c r="G49" s="125">
        <v>45219</v>
      </c>
      <c r="H49" s="125">
        <v>45226</v>
      </c>
      <c r="I49" s="125">
        <v>45247</v>
      </c>
      <c r="J49" s="125">
        <v>45253</v>
      </c>
      <c r="K49" s="126">
        <v>5</v>
      </c>
    </row>
    <row r="50" spans="1:11" ht="72.5" x14ac:dyDescent="0.35">
      <c r="A50" s="133" t="s">
        <v>55</v>
      </c>
      <c r="B50" s="133"/>
      <c r="C50" s="134" t="s">
        <v>217</v>
      </c>
      <c r="D50" s="126" t="str">
        <f>VLOOKUP(C50,'2022-23 Needs Grid'!$C$3:$F$62,2,0)</f>
        <v>Canada (Ontario)</v>
      </c>
      <c r="E50" s="133" t="str">
        <f>VLOOKUP(C50,'2022-23 Needs Grid'!$C$3:$F$62,3,0)</f>
        <v>Competitive With Current Assortment</v>
      </c>
      <c r="F50" s="141" t="str">
        <f>VLOOKUP(C50,'2022-23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50" s="125">
        <v>45219</v>
      </c>
      <c r="H50" s="125">
        <v>45226</v>
      </c>
      <c r="I50" s="125">
        <v>45247</v>
      </c>
      <c r="J50" s="125">
        <v>45253</v>
      </c>
      <c r="K50" s="126">
        <f>VLOOKUP(C50,'2022-23 Needs Grid'!$C$3:$K$219,9,0)</f>
        <v>3</v>
      </c>
    </row>
    <row r="51" spans="1:11" ht="122.25" customHeight="1" x14ac:dyDescent="0.35">
      <c r="A51" s="89" t="s">
        <v>48</v>
      </c>
      <c r="B51" s="89"/>
      <c r="C51" s="16" t="s">
        <v>459</v>
      </c>
      <c r="D51" s="88" t="s">
        <v>460</v>
      </c>
      <c r="E51" s="89" t="s">
        <v>546</v>
      </c>
      <c r="F51" s="140" t="s">
        <v>547</v>
      </c>
      <c r="G51" s="73">
        <v>45226</v>
      </c>
      <c r="H51" s="73">
        <v>45233</v>
      </c>
      <c r="I51" s="73">
        <v>45254</v>
      </c>
      <c r="J51" s="73">
        <v>45260</v>
      </c>
      <c r="K51" s="88">
        <v>4</v>
      </c>
    </row>
    <row r="52" spans="1:11" ht="42" customHeight="1" x14ac:dyDescent="0.35">
      <c r="A52" s="133" t="s">
        <v>55</v>
      </c>
      <c r="B52" s="133"/>
      <c r="C52" s="134" t="s">
        <v>548</v>
      </c>
      <c r="D52" s="126" t="str">
        <f>VLOOKUP(C52,'2022-23 Needs Grid'!$C$3:$F$62,2,0)</f>
        <v>Canada (Ontario)</v>
      </c>
      <c r="E52" s="133" t="str">
        <f>VLOOKUP(C52,'2022-23 Needs Grid'!$C$3:$F$62,3,0)</f>
        <v>Various</v>
      </c>
      <c r="F52" s="141" t="str">
        <f>VLOOKUP(C52,'2022-23 Needs Grid'!$C$3:$F$62,4,0)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125">
        <v>45240</v>
      </c>
      <c r="H52" s="125">
        <v>45247</v>
      </c>
      <c r="I52" s="125">
        <v>45268</v>
      </c>
      <c r="J52" s="125">
        <v>45274</v>
      </c>
      <c r="K52" s="126">
        <f>VLOOKUP(C52,'2022-23 Needs Grid'!$C$3:$K$219,9,0)</f>
        <v>3</v>
      </c>
    </row>
    <row r="53" spans="1:11" ht="63.75" customHeight="1" x14ac:dyDescent="0.35">
      <c r="A53" s="89" t="s">
        <v>31</v>
      </c>
      <c r="B53" s="89"/>
      <c r="C53" s="16" t="s">
        <v>419</v>
      </c>
      <c r="D53" s="88" t="s">
        <v>20</v>
      </c>
      <c r="E53" s="163" t="s">
        <v>468</v>
      </c>
      <c r="F53" s="140" t="s">
        <v>549</v>
      </c>
      <c r="G53" s="73">
        <v>45268</v>
      </c>
      <c r="H53" s="73">
        <v>45275</v>
      </c>
      <c r="I53" s="73">
        <v>45296</v>
      </c>
      <c r="J53" s="73">
        <v>45302</v>
      </c>
      <c r="K53" s="88">
        <f>VLOOKUP(C53,'2022-23 Needs Grid'!$C$3:$K$219,9,0)</f>
        <v>10</v>
      </c>
    </row>
    <row r="54" spans="1:11" ht="61.4" customHeight="1" x14ac:dyDescent="0.35">
      <c r="A54" s="89" t="s">
        <v>55</v>
      </c>
      <c r="B54" s="89"/>
      <c r="C54" s="16" t="s">
        <v>274</v>
      </c>
      <c r="D54" s="88" t="str">
        <f>VLOOKUP(C54,'2022-23 Needs Grid'!$C$3:$F$62,2,0)</f>
        <v>Canada (Ontario)</v>
      </c>
      <c r="E54" s="89" t="str">
        <f>VLOOKUP(C54,'2022-23 Needs Grid'!$C$3:$F$62,3,0)</f>
        <v>Competitive With Current Assortment</v>
      </c>
      <c r="F54" s="140" t="str">
        <f>VLOOKUP(C54,'2022-23 Needs Grid'!$C$3:$F$62,4,0)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4" s="73">
        <v>45268</v>
      </c>
      <c r="H54" s="73">
        <v>45275</v>
      </c>
      <c r="I54" s="73">
        <v>45296</v>
      </c>
      <c r="J54" s="73">
        <v>45302</v>
      </c>
      <c r="K54" s="88">
        <f>VLOOKUP(C54,'2022-23 Needs Grid'!$C$3:$K$219,9,0)</f>
        <v>3</v>
      </c>
    </row>
    <row r="55" spans="1:11" ht="169.5" customHeight="1" x14ac:dyDescent="0.35">
      <c r="A55" s="133" t="s">
        <v>106</v>
      </c>
      <c r="B55" s="133"/>
      <c r="C55" s="134" t="s">
        <v>420</v>
      </c>
      <c r="D55" s="126" t="str">
        <f>VLOOKUP(C55,'2022-23 Needs Grid'!$C$3:$F$62,2,0)</f>
        <v>All Countries</v>
      </c>
      <c r="E55" s="133" t="s">
        <v>471</v>
      </c>
      <c r="F55" s="141" t="str">
        <f>VLOOKUP(C55,'2022-23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v>
      </c>
      <c r="G55" s="125">
        <v>45296</v>
      </c>
      <c r="H55" s="125">
        <v>45303</v>
      </c>
      <c r="I55" s="125">
        <v>45324</v>
      </c>
      <c r="J55" s="125">
        <v>45330</v>
      </c>
      <c r="K55" s="126">
        <v>6</v>
      </c>
    </row>
    <row r="56" spans="1:11" ht="93" customHeight="1" x14ac:dyDescent="0.35">
      <c r="A56" s="89" t="s">
        <v>55</v>
      </c>
      <c r="B56" s="89"/>
      <c r="C56" s="16" t="s">
        <v>472</v>
      </c>
      <c r="D56" s="88" t="str">
        <f>VLOOKUP(C56,'2022-23 Needs Grid'!$C$3:$F$62,2,0)</f>
        <v>All Countries (excluding Ontario Craft Beer)</v>
      </c>
      <c r="E56" s="89" t="str">
        <f>VLOOKUP(C56,'2022-23 Needs Grid'!$C$3:$F$62,3,0)</f>
        <v>Various</v>
      </c>
      <c r="F56" s="140" t="str">
        <f>VLOOKUP(C56,'2022-23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56" s="73">
        <v>45303</v>
      </c>
      <c r="H56" s="73">
        <v>45310</v>
      </c>
      <c r="I56" s="73">
        <v>45331</v>
      </c>
      <c r="J56" s="73">
        <v>45337</v>
      </c>
      <c r="K56" s="88">
        <f>VLOOKUP(C56,'2022-23 Needs Grid'!$C$3:$K$219,9,0)</f>
        <v>3</v>
      </c>
    </row>
    <row r="57" spans="1:11" ht="178.5" customHeight="1" x14ac:dyDescent="0.35">
      <c r="A57" s="89" t="s">
        <v>55</v>
      </c>
      <c r="B57" s="89"/>
      <c r="C57" s="16" t="s">
        <v>287</v>
      </c>
      <c r="D57" s="88" t="str">
        <f>VLOOKUP(C57,'2022-23 Needs Grid'!$C$3:$F$62,2,0)</f>
        <v>All Countries (excluding Ontario Craft Beer)</v>
      </c>
      <c r="E57" s="89" t="str">
        <f>VLOOKUP(C57,'2022-23 Needs Grid'!$C$3:$F$62,3,0)</f>
        <v>Competitive With Current Assortment</v>
      </c>
      <c r="F57" s="140" t="str">
        <f>VLOOKUP(C57,'2022-23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57" s="73">
        <v>45317</v>
      </c>
      <c r="H57" s="73">
        <v>45324</v>
      </c>
      <c r="I57" s="73">
        <v>45345</v>
      </c>
      <c r="J57" s="73">
        <v>45351</v>
      </c>
      <c r="K57" s="88">
        <f>VLOOKUP(C57,'2022-23 Needs Grid'!$C$3:$K$219,9,0)</f>
        <v>3</v>
      </c>
    </row>
    <row r="58" spans="1:11" ht="91.5" customHeight="1" x14ac:dyDescent="0.35">
      <c r="A58" s="133" t="s">
        <v>14</v>
      </c>
      <c r="B58" s="148"/>
      <c r="C58" s="134" t="s">
        <v>291</v>
      </c>
      <c r="D58" s="150" t="s">
        <v>16</v>
      </c>
      <c r="E58" s="150" t="s">
        <v>17</v>
      </c>
      <c r="F58" s="151" t="s">
        <v>473</v>
      </c>
      <c r="G58" s="125">
        <v>45324</v>
      </c>
      <c r="H58" s="125">
        <v>45331</v>
      </c>
      <c r="I58" s="125">
        <v>45352</v>
      </c>
      <c r="J58" s="125">
        <v>45358</v>
      </c>
      <c r="K58" s="126">
        <f>VLOOKUP(C58,'2022-23 Needs Grid'!$C$3:$K$219,9,0)</f>
        <v>25</v>
      </c>
    </row>
    <row r="59" spans="1:11" ht="90.75" customHeight="1" x14ac:dyDescent="0.35">
      <c r="A59" s="133" t="s">
        <v>390</v>
      </c>
      <c r="B59" s="133"/>
      <c r="C59" s="134" t="s">
        <v>474</v>
      </c>
      <c r="D59" s="133" t="s">
        <v>16</v>
      </c>
      <c r="E59" s="126" t="s">
        <v>17</v>
      </c>
      <c r="F59" s="133" t="s">
        <v>475</v>
      </c>
      <c r="G59" s="125">
        <v>45324</v>
      </c>
      <c r="H59" s="125">
        <v>45331</v>
      </c>
      <c r="I59" s="125">
        <v>45352</v>
      </c>
      <c r="J59" s="125">
        <v>45358</v>
      </c>
      <c r="K59" s="126">
        <f>VLOOKUP(C59,'2022-23 Needs Grid'!$C$3:$K$219,9,0)</f>
        <v>25</v>
      </c>
    </row>
    <row r="60" spans="1:11" ht="90.75" customHeight="1" x14ac:dyDescent="0.35">
      <c r="A60" s="148" t="s">
        <v>476</v>
      </c>
      <c r="B60" s="133"/>
      <c r="C60" s="134" t="s">
        <v>421</v>
      </c>
      <c r="D60" s="126" t="str">
        <f>VLOOKUP(C60,'2022-23 Needs Grid'!$C$3:$F$62,2,0)</f>
        <v>All countries</v>
      </c>
      <c r="E60" s="126" t="str">
        <f>VLOOKUP(C60,'2022-23 Needs Grid'!$C$3:$F$62,3,0)</f>
        <v>Various</v>
      </c>
      <c r="F60" s="141" t="str">
        <f>VLOOKUP(C60,'2022-23 Needs Grid'!$C$3:$F$62,4,0)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v>
      </c>
      <c r="G60" s="125">
        <v>45324</v>
      </c>
      <c r="H60" s="125">
        <v>45331</v>
      </c>
      <c r="I60" s="125">
        <v>45352</v>
      </c>
      <c r="J60" s="125">
        <v>45358</v>
      </c>
      <c r="K60" s="126">
        <f>VLOOKUP(C60,'2022-23 Needs Grid'!$C$3:$K$219,9,0)</f>
        <v>25</v>
      </c>
    </row>
    <row r="61" spans="1:11" ht="147.75" customHeight="1" x14ac:dyDescent="0.35">
      <c r="A61" s="89" t="s">
        <v>106</v>
      </c>
      <c r="B61" s="89"/>
      <c r="C61" s="89" t="s">
        <v>425</v>
      </c>
      <c r="D61" s="88" t="str">
        <f>VLOOKUP(C61,'2022-23 Needs Grid'!$C$3:$F$62,2,0)</f>
        <v>All Countries</v>
      </c>
      <c r="E61" s="89" t="s">
        <v>478</v>
      </c>
      <c r="F61" s="140" t="str">
        <f>VLOOKUP(C61,'2022-23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61" s="73">
        <v>45331</v>
      </c>
      <c r="H61" s="73">
        <v>45338</v>
      </c>
      <c r="I61" s="73">
        <v>45359</v>
      </c>
      <c r="J61" s="73">
        <v>45365</v>
      </c>
      <c r="K61" s="88">
        <f>VLOOKUP(C61,'2022-23 Needs Grid'!$C$3:$K$219,9,0)</f>
        <v>6</v>
      </c>
    </row>
    <row r="62" spans="1:11" ht="167.25" customHeight="1" x14ac:dyDescent="0.35">
      <c r="A62" s="133" t="s">
        <v>14</v>
      </c>
      <c r="B62" s="133"/>
      <c r="C62" s="134" t="s">
        <v>19</v>
      </c>
      <c r="D62" s="126" t="s">
        <v>20</v>
      </c>
      <c r="E62" s="126" t="s">
        <v>479</v>
      </c>
      <c r="F62" s="164" t="s">
        <v>453</v>
      </c>
      <c r="G62" s="125">
        <v>45338</v>
      </c>
      <c r="H62" s="125">
        <v>45345</v>
      </c>
      <c r="I62" s="125">
        <v>45366</v>
      </c>
      <c r="J62" s="125">
        <v>45372</v>
      </c>
      <c r="K62" s="126">
        <f>VLOOKUP(C62,'2022-23 Needs Grid'!$C$3:$K$219,9,0)</f>
        <v>4</v>
      </c>
    </row>
    <row r="63" spans="1:11" ht="105.75" customHeight="1" x14ac:dyDescent="0.35">
      <c r="A63" s="89" t="s">
        <v>38</v>
      </c>
      <c r="B63" s="89"/>
      <c r="C63" s="16" t="s">
        <v>550</v>
      </c>
      <c r="D63" s="88" t="s">
        <v>40</v>
      </c>
      <c r="E63" s="88" t="s">
        <v>551</v>
      </c>
      <c r="F63" s="140" t="s">
        <v>552</v>
      </c>
      <c r="G63" s="73">
        <v>45345</v>
      </c>
      <c r="H63" s="73">
        <v>45352</v>
      </c>
      <c r="I63" s="73">
        <v>45373</v>
      </c>
      <c r="J63" s="73">
        <v>45379</v>
      </c>
      <c r="K63" s="88">
        <v>4</v>
      </c>
    </row>
  </sheetData>
  <autoFilter ref="A2:L63" xr:uid="{00000000-0001-0000-0500-000000000000}">
    <sortState xmlns:xlrd2="http://schemas.microsoft.com/office/spreadsheetml/2017/richdata2" ref="A3:L63">
      <sortCondition ref="G2:G63"/>
    </sortState>
  </autoFilter>
  <customSheetViews>
    <customSheetView guid="{185A5CD5-3184-493D-8586-15BEEE1E3F5A}" scale="90">
      <selection activeCell="F5" sqref="F5"/>
      <pageMargins left="0" right="0" top="0" bottom="0" header="0" footer="0"/>
    </customSheetView>
    <customSheetView guid="{D60E86EB-F5F3-43AC-A4F6-D4B3DC453DD2}" scale="80">
      <selection activeCell="D3" sqref="D3"/>
      <pageMargins left="0" right="0" top="0" bottom="0" header="0" footer="0"/>
    </customSheetView>
  </customSheetViews>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977E-65D5-4C99-A306-893920C20A2F}">
  <sheetPr filterMode="1"/>
  <dimension ref="A1:P63"/>
  <sheetViews>
    <sheetView zoomScale="60" zoomScaleNormal="60" workbookViewId="0">
      <pane ySplit="2" topLeftCell="A3" activePane="bottomLeft" state="frozen"/>
      <selection pane="bottomLeft" activeCell="F73" sqref="F73:F74"/>
    </sheetView>
  </sheetViews>
  <sheetFormatPr defaultRowHeight="14.5" x14ac:dyDescent="0.35"/>
  <cols>
    <col min="1" max="1" width="20.453125" customWidth="1"/>
    <col min="2" max="2" width="8.54296875" customWidth="1"/>
    <col min="3" max="3" width="21.1796875" style="111" customWidth="1"/>
    <col min="4" max="4" width="10.7265625" customWidth="1"/>
    <col min="5" max="5" width="16.453125" style="111" customWidth="1"/>
    <col min="6" max="6" width="176.54296875" customWidth="1"/>
    <col min="7" max="9" width="16.7265625" bestFit="1" customWidth="1"/>
    <col min="10" max="10" width="16.26953125" bestFit="1" customWidth="1"/>
    <col min="11" max="11" width="8.54296875" bestFit="1" customWidth="1"/>
    <col min="13" max="13" width="12" bestFit="1" customWidth="1"/>
  </cols>
  <sheetData>
    <row r="1" spans="1:16" ht="15" thickBot="1" x14ac:dyDescent="0.4">
      <c r="A1" s="54" t="s">
        <v>553</v>
      </c>
      <c r="K1" s="78"/>
    </row>
    <row r="2" spans="1:16" ht="39.5" thickBot="1" x14ac:dyDescent="0.4">
      <c r="A2" s="50" t="s">
        <v>0</v>
      </c>
      <c r="B2" s="51" t="s">
        <v>1</v>
      </c>
      <c r="C2" s="51" t="s">
        <v>2</v>
      </c>
      <c r="D2" s="51" t="s">
        <v>3</v>
      </c>
      <c r="E2" s="51" t="s">
        <v>4</v>
      </c>
      <c r="F2" s="51" t="s">
        <v>5</v>
      </c>
      <c r="G2" s="52" t="s">
        <v>6</v>
      </c>
      <c r="H2" s="52" t="s">
        <v>7</v>
      </c>
      <c r="I2" s="52" t="s">
        <v>8</v>
      </c>
      <c r="J2" s="53" t="s">
        <v>9</v>
      </c>
      <c r="K2" s="76" t="s">
        <v>11</v>
      </c>
      <c r="L2" t="s">
        <v>13</v>
      </c>
    </row>
    <row r="3" spans="1:16" ht="61.4" hidden="1" customHeight="1" x14ac:dyDescent="0.35">
      <c r="A3" s="83" t="s">
        <v>31</v>
      </c>
      <c r="B3" s="62"/>
      <c r="C3" s="112" t="s">
        <v>554</v>
      </c>
      <c r="D3" s="62" t="s">
        <v>20</v>
      </c>
      <c r="E3" s="87" t="s">
        <v>17</v>
      </c>
      <c r="F3" s="62" t="s">
        <v>239</v>
      </c>
      <c r="G3" s="73">
        <v>44989</v>
      </c>
      <c r="H3" s="73">
        <v>44631</v>
      </c>
      <c r="I3" s="73">
        <v>44652</v>
      </c>
      <c r="J3" s="74">
        <v>44657</v>
      </c>
      <c r="K3" s="88">
        <v>5</v>
      </c>
    </row>
    <row r="4" spans="1:16" ht="61.4" hidden="1" customHeight="1" x14ac:dyDescent="0.35">
      <c r="A4" s="83" t="s">
        <v>48</v>
      </c>
      <c r="B4" s="62"/>
      <c r="C4" s="112" t="s">
        <v>555</v>
      </c>
      <c r="D4" s="62" t="s">
        <v>486</v>
      </c>
      <c r="E4" s="87" t="s">
        <v>464</v>
      </c>
      <c r="F4" s="62" t="s">
        <v>556</v>
      </c>
      <c r="G4" s="73">
        <v>44624</v>
      </c>
      <c r="H4" s="73">
        <v>44631</v>
      </c>
      <c r="I4" s="73">
        <v>44652</v>
      </c>
      <c r="J4" s="74">
        <v>44658</v>
      </c>
      <c r="K4" s="88">
        <v>4</v>
      </c>
    </row>
    <row r="5" spans="1:16" ht="101.5" hidden="1" x14ac:dyDescent="0.35">
      <c r="A5" s="83" t="s">
        <v>27</v>
      </c>
      <c r="B5" s="62"/>
      <c r="C5" s="112" t="s">
        <v>557</v>
      </c>
      <c r="D5" s="62" t="s">
        <v>186</v>
      </c>
      <c r="E5" s="87" t="s">
        <v>558</v>
      </c>
      <c r="F5" s="62" t="s">
        <v>559</v>
      </c>
      <c r="G5" s="73">
        <v>44624</v>
      </c>
      <c r="H5" s="73">
        <v>44631</v>
      </c>
      <c r="I5" s="73">
        <v>44652</v>
      </c>
      <c r="J5" s="74">
        <v>44658</v>
      </c>
      <c r="K5" s="88">
        <v>4</v>
      </c>
    </row>
    <row r="6" spans="1:16" ht="101.5" hidden="1" x14ac:dyDescent="0.35">
      <c r="A6" s="83" t="s">
        <v>55</v>
      </c>
      <c r="B6" s="62"/>
      <c r="C6" s="16" t="s">
        <v>492</v>
      </c>
      <c r="D6" s="62" t="s">
        <v>20</v>
      </c>
      <c r="E6" s="87" t="s">
        <v>17</v>
      </c>
      <c r="F6" s="62" t="s">
        <v>560</v>
      </c>
      <c r="G6" s="73">
        <v>44631</v>
      </c>
      <c r="H6" s="73">
        <v>44638</v>
      </c>
      <c r="I6" s="73">
        <v>44659</v>
      </c>
      <c r="J6" s="74">
        <v>44665</v>
      </c>
      <c r="K6" s="88">
        <v>3</v>
      </c>
      <c r="M6" s="116"/>
      <c r="N6" s="116"/>
      <c r="O6" s="116"/>
      <c r="P6" s="116"/>
    </row>
    <row r="7" spans="1:16" ht="61.4" hidden="1" customHeight="1" x14ac:dyDescent="0.35">
      <c r="A7" s="83" t="s">
        <v>48</v>
      </c>
      <c r="B7" s="62"/>
      <c r="C7" s="112" t="s">
        <v>561</v>
      </c>
      <c r="D7" s="62" t="s">
        <v>562</v>
      </c>
      <c r="E7" s="87" t="s">
        <v>563</v>
      </c>
      <c r="F7" s="62" t="s">
        <v>564</v>
      </c>
      <c r="G7" s="73">
        <v>44638</v>
      </c>
      <c r="H7" s="73">
        <v>44645</v>
      </c>
      <c r="I7" s="105">
        <v>44665</v>
      </c>
      <c r="J7" s="74">
        <v>44672</v>
      </c>
      <c r="K7" s="88">
        <v>2</v>
      </c>
    </row>
    <row r="8" spans="1:16" ht="159.5" hidden="1" x14ac:dyDescent="0.35">
      <c r="A8" s="83" t="s">
        <v>55</v>
      </c>
      <c r="B8" s="62"/>
      <c r="C8" s="16" t="s">
        <v>494</v>
      </c>
      <c r="D8" s="62" t="s">
        <v>368</v>
      </c>
      <c r="E8" s="87" t="s">
        <v>17</v>
      </c>
      <c r="F8" s="62" t="s">
        <v>565</v>
      </c>
      <c r="G8" s="73">
        <v>44645</v>
      </c>
      <c r="H8" s="73">
        <v>44652</v>
      </c>
      <c r="I8" s="73">
        <v>44673</v>
      </c>
      <c r="J8" s="74">
        <v>44679</v>
      </c>
      <c r="K8" s="88">
        <v>3</v>
      </c>
    </row>
    <row r="9" spans="1:16" ht="58" hidden="1" x14ac:dyDescent="0.35">
      <c r="A9" s="83" t="s">
        <v>31</v>
      </c>
      <c r="B9" s="62"/>
      <c r="C9" s="16" t="s">
        <v>495</v>
      </c>
      <c r="D9" s="62" t="s">
        <v>392</v>
      </c>
      <c r="E9" s="87" t="s">
        <v>17</v>
      </c>
      <c r="F9" s="62" t="s">
        <v>566</v>
      </c>
      <c r="G9" s="73">
        <v>44652</v>
      </c>
      <c r="H9" s="73">
        <v>44659</v>
      </c>
      <c r="I9" s="73">
        <v>44680</v>
      </c>
      <c r="J9" s="74">
        <v>44686</v>
      </c>
      <c r="K9" s="88">
        <v>10</v>
      </c>
    </row>
    <row r="10" spans="1:16" ht="58" hidden="1" x14ac:dyDescent="0.35">
      <c r="A10" s="83" t="s">
        <v>38</v>
      </c>
      <c r="B10" s="62"/>
      <c r="C10" s="16" t="s">
        <v>495</v>
      </c>
      <c r="D10" s="62" t="s">
        <v>395</v>
      </c>
      <c r="E10" s="87" t="s">
        <v>17</v>
      </c>
      <c r="F10" s="62" t="s">
        <v>566</v>
      </c>
      <c r="G10" s="73">
        <v>44652</v>
      </c>
      <c r="H10" s="73">
        <v>44659</v>
      </c>
      <c r="I10" s="73">
        <v>44680</v>
      </c>
      <c r="J10" s="74">
        <v>44686</v>
      </c>
      <c r="K10" s="88">
        <v>10</v>
      </c>
    </row>
    <row r="11" spans="1:16" ht="72.5" hidden="1" x14ac:dyDescent="0.35">
      <c r="A11" s="83" t="s">
        <v>48</v>
      </c>
      <c r="B11" s="62"/>
      <c r="C11" s="16" t="s">
        <v>495</v>
      </c>
      <c r="D11" s="62" t="s">
        <v>394</v>
      </c>
      <c r="E11" s="87" t="s">
        <v>17</v>
      </c>
      <c r="F11" s="62" t="s">
        <v>566</v>
      </c>
      <c r="G11" s="73">
        <v>44652</v>
      </c>
      <c r="H11" s="73">
        <v>44659</v>
      </c>
      <c r="I11" s="73">
        <v>44680</v>
      </c>
      <c r="J11" s="74">
        <v>44686</v>
      </c>
      <c r="K11" s="88">
        <v>10</v>
      </c>
    </row>
    <row r="12" spans="1:16" ht="162" hidden="1" customHeight="1" x14ac:dyDescent="0.35">
      <c r="A12" s="83" t="s">
        <v>194</v>
      </c>
      <c r="B12" s="62"/>
      <c r="C12" s="16" t="s">
        <v>397</v>
      </c>
      <c r="D12" s="62" t="s">
        <v>16</v>
      </c>
      <c r="E12" s="87" t="s">
        <v>567</v>
      </c>
      <c r="F12" s="62" t="s">
        <v>568</v>
      </c>
      <c r="G12" s="73">
        <v>44659</v>
      </c>
      <c r="H12" s="105">
        <v>44665</v>
      </c>
      <c r="I12" s="73">
        <v>44687</v>
      </c>
      <c r="J12" s="74">
        <v>44693</v>
      </c>
      <c r="K12" s="88">
        <v>6</v>
      </c>
    </row>
    <row r="13" spans="1:16" ht="87" hidden="1" x14ac:dyDescent="0.35">
      <c r="A13" s="83" t="s">
        <v>55</v>
      </c>
      <c r="B13" s="62"/>
      <c r="C13" s="112" t="s">
        <v>218</v>
      </c>
      <c r="D13" s="62" t="s">
        <v>20</v>
      </c>
      <c r="E13" s="87" t="s">
        <v>17</v>
      </c>
      <c r="F13" s="62" t="s">
        <v>569</v>
      </c>
      <c r="G13" s="105">
        <v>44665</v>
      </c>
      <c r="H13" s="73">
        <v>44673</v>
      </c>
      <c r="I13" s="73">
        <v>44694</v>
      </c>
      <c r="J13" s="74">
        <v>44700</v>
      </c>
      <c r="K13" s="88">
        <v>3</v>
      </c>
    </row>
    <row r="14" spans="1:16" ht="72.5" hidden="1" x14ac:dyDescent="0.35">
      <c r="A14" s="83" t="s">
        <v>55</v>
      </c>
      <c r="B14" s="62"/>
      <c r="C14" s="112" t="s">
        <v>217</v>
      </c>
      <c r="D14" s="62" t="s">
        <v>20</v>
      </c>
      <c r="E14" s="87" t="s">
        <v>370</v>
      </c>
      <c r="F14" s="62" t="s">
        <v>371</v>
      </c>
      <c r="G14" s="105">
        <v>44665</v>
      </c>
      <c r="H14" s="73">
        <v>44673</v>
      </c>
      <c r="I14" s="73">
        <v>44694</v>
      </c>
      <c r="J14" s="74">
        <v>44700</v>
      </c>
      <c r="K14" s="88">
        <v>3</v>
      </c>
    </row>
    <row r="15" spans="1:16" ht="108.65" hidden="1" customHeight="1" x14ac:dyDescent="0.35">
      <c r="A15" s="83" t="s">
        <v>38</v>
      </c>
      <c r="B15" s="62"/>
      <c r="C15" s="112" t="s">
        <v>570</v>
      </c>
      <c r="D15" s="62" t="s">
        <v>65</v>
      </c>
      <c r="E15" s="87" t="s">
        <v>571</v>
      </c>
      <c r="F15" s="118" t="s">
        <v>572</v>
      </c>
      <c r="G15" s="105">
        <v>44672</v>
      </c>
      <c r="H15" s="73">
        <v>44680</v>
      </c>
      <c r="I15" s="73">
        <v>44701</v>
      </c>
      <c r="J15" s="74">
        <v>44707</v>
      </c>
      <c r="K15" s="88">
        <v>5</v>
      </c>
    </row>
    <row r="16" spans="1:16" ht="72.5" hidden="1" x14ac:dyDescent="0.35">
      <c r="A16" s="83" t="s">
        <v>55</v>
      </c>
      <c r="B16" s="62"/>
      <c r="C16" s="112" t="s">
        <v>228</v>
      </c>
      <c r="D16" s="62" t="s">
        <v>20</v>
      </c>
      <c r="E16" s="87" t="s">
        <v>370</v>
      </c>
      <c r="F16" s="62" t="s">
        <v>372</v>
      </c>
      <c r="G16" s="73">
        <v>44680</v>
      </c>
      <c r="H16" s="73">
        <v>44687</v>
      </c>
      <c r="I16" s="73">
        <v>44708</v>
      </c>
      <c r="J16" s="74">
        <v>44714</v>
      </c>
      <c r="K16" s="88">
        <v>3</v>
      </c>
    </row>
    <row r="17" spans="1:12" ht="177.75" hidden="1" customHeight="1" x14ac:dyDescent="0.35">
      <c r="A17" s="83" t="s">
        <v>14</v>
      </c>
      <c r="B17" s="62"/>
      <c r="C17" s="16" t="s">
        <v>19</v>
      </c>
      <c r="D17" s="62" t="s">
        <v>20</v>
      </c>
      <c r="E17" s="122" t="s">
        <v>452</v>
      </c>
      <c r="F17" s="62" t="s">
        <v>573</v>
      </c>
      <c r="G17" s="73">
        <v>44687</v>
      </c>
      <c r="H17" s="73">
        <v>44694</v>
      </c>
      <c r="I17" s="73">
        <v>44715</v>
      </c>
      <c r="J17" s="74">
        <v>44721</v>
      </c>
      <c r="K17" s="88">
        <v>4</v>
      </c>
    </row>
    <row r="18" spans="1:12" ht="181.5" hidden="1" customHeight="1" x14ac:dyDescent="0.35">
      <c r="A18" s="113" t="s">
        <v>23</v>
      </c>
      <c r="B18" s="115"/>
      <c r="C18" s="112" t="s">
        <v>83</v>
      </c>
      <c r="D18" s="114" t="s">
        <v>16</v>
      </c>
      <c r="E18" s="114" t="s">
        <v>574</v>
      </c>
      <c r="F18" s="114" t="s">
        <v>575</v>
      </c>
      <c r="G18" s="73">
        <v>44687</v>
      </c>
      <c r="H18" s="73">
        <v>44694</v>
      </c>
      <c r="I18" s="73">
        <v>44715</v>
      </c>
      <c r="J18" s="74">
        <v>44721</v>
      </c>
      <c r="K18" s="88">
        <v>4</v>
      </c>
      <c r="L18" t="s">
        <v>576</v>
      </c>
    </row>
    <row r="19" spans="1:12" ht="181.5" hidden="1" customHeight="1" x14ac:dyDescent="0.35">
      <c r="A19" s="83" t="s">
        <v>38</v>
      </c>
      <c r="B19" s="115"/>
      <c r="C19" s="112" t="s">
        <v>507</v>
      </c>
      <c r="D19" s="117" t="s">
        <v>114</v>
      </c>
      <c r="E19" s="62" t="s">
        <v>577</v>
      </c>
      <c r="F19" s="62" t="s">
        <v>578</v>
      </c>
      <c r="G19" s="73">
        <v>44701</v>
      </c>
      <c r="H19" s="73">
        <v>44701</v>
      </c>
      <c r="I19" s="73">
        <v>44722</v>
      </c>
      <c r="J19" s="74">
        <v>44728</v>
      </c>
      <c r="K19" s="88"/>
    </row>
    <row r="20" spans="1:12" ht="181.5" hidden="1" customHeight="1" x14ac:dyDescent="0.35">
      <c r="A20" s="83" t="s">
        <v>23</v>
      </c>
      <c r="B20" s="62"/>
      <c r="C20" s="16" t="s">
        <v>61</v>
      </c>
      <c r="D20" s="62" t="s">
        <v>16</v>
      </c>
      <c r="E20" s="87" t="s">
        <v>579</v>
      </c>
      <c r="F20" s="62" t="s">
        <v>580</v>
      </c>
      <c r="G20" s="73">
        <v>44694</v>
      </c>
      <c r="H20" s="73">
        <v>44708</v>
      </c>
      <c r="I20" s="73">
        <v>44729</v>
      </c>
      <c r="J20" s="74">
        <v>44735</v>
      </c>
      <c r="K20" s="88">
        <v>4</v>
      </c>
      <c r="L20" t="s">
        <v>581</v>
      </c>
    </row>
    <row r="21" spans="1:12" ht="181.5" hidden="1" customHeight="1" x14ac:dyDescent="0.35">
      <c r="A21" s="83" t="s">
        <v>14</v>
      </c>
      <c r="B21" s="62"/>
      <c r="C21" s="16" t="s">
        <v>514</v>
      </c>
      <c r="D21" s="62" t="s">
        <v>16</v>
      </c>
      <c r="E21" s="87" t="s">
        <v>515</v>
      </c>
      <c r="F21" s="62" t="s">
        <v>582</v>
      </c>
      <c r="G21" s="123">
        <v>44736</v>
      </c>
      <c r="H21" s="123">
        <v>44750</v>
      </c>
      <c r="I21" s="123">
        <v>44771</v>
      </c>
      <c r="J21" s="124">
        <v>44777</v>
      </c>
      <c r="K21" s="88">
        <v>6</v>
      </c>
      <c r="L21" t="s">
        <v>583</v>
      </c>
    </row>
    <row r="22" spans="1:12" ht="181.5" hidden="1" customHeight="1" x14ac:dyDescent="0.35">
      <c r="A22" s="83" t="s">
        <v>55</v>
      </c>
      <c r="B22" s="62"/>
      <c r="C22" s="112" t="s">
        <v>511</v>
      </c>
      <c r="D22" s="62" t="s">
        <v>20</v>
      </c>
      <c r="E22" s="87" t="s">
        <v>17</v>
      </c>
      <c r="F22" s="62" t="s">
        <v>584</v>
      </c>
      <c r="G22" s="73">
        <v>44715</v>
      </c>
      <c r="H22" s="73">
        <v>44722</v>
      </c>
      <c r="I22" s="105">
        <v>44741</v>
      </c>
      <c r="J22" s="74">
        <v>44749</v>
      </c>
      <c r="K22" s="88">
        <v>3</v>
      </c>
    </row>
    <row r="23" spans="1:12" ht="181.5" hidden="1" customHeight="1" x14ac:dyDescent="0.35">
      <c r="A23" s="83" t="s">
        <v>55</v>
      </c>
      <c r="B23" s="62"/>
      <c r="C23" s="112" t="s">
        <v>388</v>
      </c>
      <c r="D23" s="87" t="s">
        <v>16</v>
      </c>
      <c r="E23" s="87" t="s">
        <v>370</v>
      </c>
      <c r="F23" s="62" t="s">
        <v>585</v>
      </c>
      <c r="G23" s="73">
        <v>44722</v>
      </c>
      <c r="H23" s="73">
        <v>44729</v>
      </c>
      <c r="I23" s="73">
        <v>44750</v>
      </c>
      <c r="J23" s="74">
        <v>44756</v>
      </c>
      <c r="K23" s="88">
        <v>3</v>
      </c>
    </row>
    <row r="24" spans="1:12" ht="181.5" hidden="1" customHeight="1" x14ac:dyDescent="0.35">
      <c r="A24" s="83" t="s">
        <v>194</v>
      </c>
      <c r="B24" s="89"/>
      <c r="C24" s="16" t="s">
        <v>407</v>
      </c>
      <c r="D24" s="62" t="s">
        <v>16</v>
      </c>
      <c r="E24" s="87" t="s">
        <v>567</v>
      </c>
      <c r="F24" s="62" t="s">
        <v>586</v>
      </c>
      <c r="G24" s="73">
        <v>44729</v>
      </c>
      <c r="H24" s="73">
        <v>44736</v>
      </c>
      <c r="I24" s="73">
        <v>44757</v>
      </c>
      <c r="J24" s="74">
        <v>44763</v>
      </c>
      <c r="K24" s="88">
        <v>6</v>
      </c>
    </row>
    <row r="25" spans="1:12" ht="181.5" hidden="1" customHeight="1" x14ac:dyDescent="0.35">
      <c r="A25" s="83" t="s">
        <v>587</v>
      </c>
      <c r="B25" s="62"/>
      <c r="C25" s="16" t="s">
        <v>588</v>
      </c>
      <c r="D25" s="62" t="s">
        <v>20</v>
      </c>
      <c r="E25" s="87" t="s">
        <v>17</v>
      </c>
      <c r="F25" s="62" t="s">
        <v>239</v>
      </c>
      <c r="G25" s="73">
        <v>44729</v>
      </c>
      <c r="H25" s="73">
        <v>44736</v>
      </c>
      <c r="I25" s="73">
        <v>44757</v>
      </c>
      <c r="J25" s="74">
        <v>44763</v>
      </c>
      <c r="K25" s="88">
        <v>5</v>
      </c>
    </row>
    <row r="26" spans="1:12" ht="181.5" hidden="1" customHeight="1" x14ac:dyDescent="0.35">
      <c r="A26" s="62" t="s">
        <v>250</v>
      </c>
      <c r="B26" s="62">
        <v>3168</v>
      </c>
      <c r="C26" s="16" t="s">
        <v>410</v>
      </c>
      <c r="D26" s="62" t="s">
        <v>16</v>
      </c>
      <c r="E26" s="87" t="s">
        <v>411</v>
      </c>
      <c r="F26" s="62" t="s">
        <v>412</v>
      </c>
      <c r="G26" s="73">
        <v>44736</v>
      </c>
      <c r="H26" s="73">
        <v>44743</v>
      </c>
      <c r="I26" s="73">
        <v>44764</v>
      </c>
      <c r="J26" s="74">
        <v>44770</v>
      </c>
      <c r="K26" s="88">
        <v>25</v>
      </c>
    </row>
    <row r="27" spans="1:12" ht="181.5" hidden="1" customHeight="1" x14ac:dyDescent="0.35">
      <c r="A27" s="62" t="s">
        <v>250</v>
      </c>
      <c r="B27" s="62">
        <v>3167</v>
      </c>
      <c r="C27" s="16" t="s">
        <v>123</v>
      </c>
      <c r="D27" s="62" t="s">
        <v>16</v>
      </c>
      <c r="E27" s="87" t="s">
        <v>408</v>
      </c>
      <c r="F27" s="62" t="s">
        <v>409</v>
      </c>
      <c r="G27" s="73">
        <v>44736</v>
      </c>
      <c r="H27" s="73">
        <v>44743</v>
      </c>
      <c r="I27" s="73">
        <v>44764</v>
      </c>
      <c r="J27" s="74">
        <v>44770</v>
      </c>
      <c r="K27" s="88">
        <v>25</v>
      </c>
    </row>
    <row r="28" spans="1:12" ht="181.5" hidden="1" customHeight="1" x14ac:dyDescent="0.35">
      <c r="A28" s="83" t="s">
        <v>23</v>
      </c>
      <c r="B28" s="62"/>
      <c r="C28" s="16" t="s">
        <v>81</v>
      </c>
      <c r="D28" s="62" t="s">
        <v>16</v>
      </c>
      <c r="E28" s="87" t="s">
        <v>479</v>
      </c>
      <c r="F28" s="62" t="s">
        <v>589</v>
      </c>
      <c r="G28" s="73">
        <v>44736</v>
      </c>
      <c r="H28" s="73">
        <v>44742</v>
      </c>
      <c r="I28" s="73">
        <v>44764</v>
      </c>
      <c r="J28" s="74">
        <v>44769</v>
      </c>
      <c r="K28" s="88">
        <v>4</v>
      </c>
      <c r="L28" t="s">
        <v>590</v>
      </c>
    </row>
    <row r="29" spans="1:12" ht="181.5" hidden="1" customHeight="1" x14ac:dyDescent="0.35">
      <c r="A29" s="83" t="s">
        <v>38</v>
      </c>
      <c r="B29" s="115"/>
      <c r="C29" s="112" t="s">
        <v>591</v>
      </c>
      <c r="D29" s="114" t="s">
        <v>40</v>
      </c>
      <c r="E29" s="114" t="s">
        <v>592</v>
      </c>
      <c r="F29" s="114" t="s">
        <v>593</v>
      </c>
      <c r="G29" s="73">
        <v>44750</v>
      </c>
      <c r="H29" s="73">
        <v>44757</v>
      </c>
      <c r="I29" s="73">
        <v>44778</v>
      </c>
      <c r="J29" s="74">
        <v>44784</v>
      </c>
      <c r="K29" s="88"/>
    </row>
    <row r="30" spans="1:12" ht="234.75" hidden="1" customHeight="1" x14ac:dyDescent="0.35">
      <c r="A30" s="113" t="s">
        <v>55</v>
      </c>
      <c r="B30" s="62"/>
      <c r="C30" s="112" t="s">
        <v>529</v>
      </c>
      <c r="D30" s="62" t="s">
        <v>368</v>
      </c>
      <c r="E30" s="87" t="s">
        <v>17</v>
      </c>
      <c r="F30" s="62" t="s">
        <v>594</v>
      </c>
      <c r="G30" s="73">
        <v>44757</v>
      </c>
      <c r="H30" s="73">
        <v>44764</v>
      </c>
      <c r="I30" s="73">
        <v>44785</v>
      </c>
      <c r="J30" s="74">
        <v>44791</v>
      </c>
      <c r="K30" s="88">
        <v>3</v>
      </c>
    </row>
    <row r="31" spans="1:12" ht="181.5" hidden="1" customHeight="1" x14ac:dyDescent="0.35">
      <c r="A31" s="83" t="s">
        <v>31</v>
      </c>
      <c r="B31" s="62"/>
      <c r="C31" s="16" t="s">
        <v>526</v>
      </c>
      <c r="D31" s="62" t="s">
        <v>392</v>
      </c>
      <c r="E31" s="87" t="s">
        <v>17</v>
      </c>
      <c r="F31" s="62" t="s">
        <v>595</v>
      </c>
      <c r="G31" s="73">
        <v>44764</v>
      </c>
      <c r="H31" s="73">
        <v>44771</v>
      </c>
      <c r="I31" s="73">
        <v>44792</v>
      </c>
      <c r="J31" s="74">
        <v>44798</v>
      </c>
      <c r="K31" s="88">
        <v>10</v>
      </c>
    </row>
    <row r="32" spans="1:12" ht="181.5" hidden="1" customHeight="1" x14ac:dyDescent="0.35">
      <c r="A32" s="83" t="s">
        <v>38</v>
      </c>
      <c r="B32" s="62"/>
      <c r="C32" s="16" t="s">
        <v>526</v>
      </c>
      <c r="D32" s="62" t="s">
        <v>395</v>
      </c>
      <c r="E32" s="87" t="s">
        <v>17</v>
      </c>
      <c r="F32" s="62" t="s">
        <v>595</v>
      </c>
      <c r="G32" s="73">
        <v>44764</v>
      </c>
      <c r="H32" s="73">
        <v>44771</v>
      </c>
      <c r="I32" s="73">
        <v>44792</v>
      </c>
      <c r="J32" s="74">
        <v>44798</v>
      </c>
      <c r="K32" s="88">
        <v>10</v>
      </c>
    </row>
    <row r="33" spans="1:14" ht="181.5" hidden="1" customHeight="1" x14ac:dyDescent="0.35">
      <c r="A33" s="83" t="s">
        <v>48</v>
      </c>
      <c r="B33" s="62"/>
      <c r="C33" s="16" t="s">
        <v>526</v>
      </c>
      <c r="D33" s="62" t="s">
        <v>394</v>
      </c>
      <c r="E33" s="87" t="s">
        <v>17</v>
      </c>
      <c r="F33" s="62" t="s">
        <v>595</v>
      </c>
      <c r="G33" s="73">
        <v>44764</v>
      </c>
      <c r="H33" s="73">
        <v>44771</v>
      </c>
      <c r="I33" s="73">
        <v>44792</v>
      </c>
      <c r="J33" s="74">
        <v>44798</v>
      </c>
      <c r="K33" s="88">
        <v>10</v>
      </c>
    </row>
    <row r="34" spans="1:14" ht="181.5" hidden="1" customHeight="1" x14ac:dyDescent="0.35">
      <c r="A34" s="83" t="s">
        <v>27</v>
      </c>
      <c r="B34" s="118"/>
      <c r="C34" s="44" t="s">
        <v>596</v>
      </c>
      <c r="D34" s="118" t="s">
        <v>16</v>
      </c>
      <c r="E34" s="120" t="s">
        <v>17</v>
      </c>
      <c r="F34" s="118" t="s">
        <v>597</v>
      </c>
      <c r="G34" s="73">
        <v>44764</v>
      </c>
      <c r="H34" s="73">
        <v>44771</v>
      </c>
      <c r="I34" s="73">
        <v>44792</v>
      </c>
      <c r="J34" s="74">
        <v>44798</v>
      </c>
      <c r="K34" s="88">
        <v>3</v>
      </c>
    </row>
    <row r="35" spans="1:14" ht="234.75" hidden="1" customHeight="1" x14ac:dyDescent="0.35">
      <c r="A35" s="119" t="s">
        <v>194</v>
      </c>
      <c r="B35" s="89"/>
      <c r="C35" s="16" t="s">
        <v>530</v>
      </c>
      <c r="D35" s="62" t="s">
        <v>598</v>
      </c>
      <c r="E35" s="87" t="s">
        <v>599</v>
      </c>
      <c r="F35" s="62" t="s">
        <v>600</v>
      </c>
      <c r="G35" s="73">
        <v>44771</v>
      </c>
      <c r="H35" s="73">
        <v>44778</v>
      </c>
      <c r="I35" s="73">
        <v>44799</v>
      </c>
      <c r="J35" s="74">
        <v>44805</v>
      </c>
      <c r="K35" s="88">
        <v>6</v>
      </c>
    </row>
    <row r="36" spans="1:14" ht="181.5" hidden="1" customHeight="1" x14ac:dyDescent="0.35">
      <c r="A36" s="83" t="s">
        <v>31</v>
      </c>
      <c r="B36" s="62"/>
      <c r="C36" s="112" t="s">
        <v>146</v>
      </c>
      <c r="D36" s="62" t="s">
        <v>20</v>
      </c>
      <c r="E36" s="87" t="s">
        <v>331</v>
      </c>
      <c r="F36" s="62" t="s">
        <v>601</v>
      </c>
      <c r="G36" s="73">
        <v>44778</v>
      </c>
      <c r="H36" s="73">
        <v>44785</v>
      </c>
      <c r="I36" s="73">
        <v>44806</v>
      </c>
      <c r="J36" s="74">
        <v>44811</v>
      </c>
      <c r="K36" s="88">
        <v>10</v>
      </c>
    </row>
    <row r="37" spans="1:14" ht="181.5" hidden="1" customHeight="1" x14ac:dyDescent="0.35">
      <c r="A37" s="83" t="s">
        <v>55</v>
      </c>
      <c r="B37" s="62"/>
      <c r="C37" s="112" t="s">
        <v>538</v>
      </c>
      <c r="D37" s="62" t="s">
        <v>20</v>
      </c>
      <c r="E37" s="87" t="s">
        <v>17</v>
      </c>
      <c r="F37" s="62" t="s">
        <v>375</v>
      </c>
      <c r="G37" s="73">
        <v>44778</v>
      </c>
      <c r="H37" s="73">
        <v>44785</v>
      </c>
      <c r="I37" s="73">
        <v>44806</v>
      </c>
      <c r="J37" s="74">
        <v>44812</v>
      </c>
      <c r="K37" s="88">
        <v>3</v>
      </c>
    </row>
    <row r="38" spans="1:14" ht="181.5" hidden="1" customHeight="1" x14ac:dyDescent="0.35">
      <c r="A38" s="83" t="s">
        <v>23</v>
      </c>
      <c r="B38" s="62"/>
      <c r="C38" s="112" t="s">
        <v>422</v>
      </c>
      <c r="D38" s="62" t="s">
        <v>124</v>
      </c>
      <c r="E38" s="87" t="s">
        <v>479</v>
      </c>
      <c r="F38" s="62" t="s">
        <v>602</v>
      </c>
      <c r="G38" s="73">
        <v>44785</v>
      </c>
      <c r="H38" s="73">
        <v>44792</v>
      </c>
      <c r="I38" s="73">
        <v>44813</v>
      </c>
      <c r="J38" s="74">
        <v>44819</v>
      </c>
      <c r="K38" s="88">
        <v>4</v>
      </c>
      <c r="L38" t="s">
        <v>603</v>
      </c>
    </row>
    <row r="39" spans="1:14" ht="181.5" hidden="1" customHeight="1" x14ac:dyDescent="0.35">
      <c r="A39" s="83" t="s">
        <v>194</v>
      </c>
      <c r="B39" s="62"/>
      <c r="C39" s="112" t="s">
        <v>439</v>
      </c>
      <c r="D39" s="62" t="s">
        <v>16</v>
      </c>
      <c r="E39" s="87" t="s">
        <v>604</v>
      </c>
      <c r="F39" s="62" t="s">
        <v>605</v>
      </c>
      <c r="G39" s="73">
        <v>44785</v>
      </c>
      <c r="H39" s="73">
        <v>44792</v>
      </c>
      <c r="I39" s="73">
        <v>44813</v>
      </c>
      <c r="J39" s="74">
        <v>44819</v>
      </c>
      <c r="K39" s="88">
        <v>6</v>
      </c>
    </row>
    <row r="40" spans="1:14" ht="181.5" hidden="1" customHeight="1" x14ac:dyDescent="0.35">
      <c r="A40" s="83" t="s">
        <v>55</v>
      </c>
      <c r="B40" s="62"/>
      <c r="C40" s="112" t="s">
        <v>151</v>
      </c>
      <c r="D40" s="62" t="s">
        <v>16</v>
      </c>
      <c r="E40" s="87" t="s">
        <v>370</v>
      </c>
      <c r="F40" s="62" t="s">
        <v>606</v>
      </c>
      <c r="G40" s="73">
        <v>44792</v>
      </c>
      <c r="H40" s="73">
        <v>44799</v>
      </c>
      <c r="I40" s="73">
        <v>44820</v>
      </c>
      <c r="J40" s="74">
        <v>44826</v>
      </c>
      <c r="K40" s="88">
        <v>3</v>
      </c>
    </row>
    <row r="41" spans="1:14" ht="181.5" hidden="1" customHeight="1" x14ac:dyDescent="0.35">
      <c r="A41" s="83" t="s">
        <v>23</v>
      </c>
      <c r="B41" s="62"/>
      <c r="C41" s="112" t="s">
        <v>607</v>
      </c>
      <c r="D41" s="62" t="s">
        <v>16</v>
      </c>
      <c r="E41" s="87" t="s">
        <v>608</v>
      </c>
      <c r="F41" s="62" t="s">
        <v>609</v>
      </c>
      <c r="G41" s="73">
        <v>44792</v>
      </c>
      <c r="H41" s="73">
        <v>44799</v>
      </c>
      <c r="I41" s="73">
        <v>44820</v>
      </c>
      <c r="J41" s="74">
        <v>44827</v>
      </c>
      <c r="K41" s="88">
        <v>4</v>
      </c>
      <c r="L41" t="s">
        <v>610</v>
      </c>
    </row>
    <row r="42" spans="1:14" ht="181.5" hidden="1" customHeight="1" x14ac:dyDescent="0.35">
      <c r="A42" s="83" t="s">
        <v>390</v>
      </c>
      <c r="B42" s="62"/>
      <c r="C42" s="16" t="s">
        <v>236</v>
      </c>
      <c r="D42" s="62" t="s">
        <v>16</v>
      </c>
      <c r="E42" s="87" t="s">
        <v>86</v>
      </c>
      <c r="F42" s="62" t="s">
        <v>611</v>
      </c>
      <c r="G42" s="73">
        <v>44799</v>
      </c>
      <c r="H42" s="73">
        <v>44806</v>
      </c>
      <c r="I42" s="73">
        <v>44827</v>
      </c>
      <c r="J42" s="74">
        <v>44834</v>
      </c>
      <c r="K42" s="88"/>
    </row>
    <row r="43" spans="1:14" ht="181.5" hidden="1" customHeight="1" x14ac:dyDescent="0.35">
      <c r="A43" s="83" t="s">
        <v>23</v>
      </c>
      <c r="B43" s="62"/>
      <c r="C43" s="112" t="s">
        <v>612</v>
      </c>
      <c r="D43" s="62" t="s">
        <v>16</v>
      </c>
      <c r="E43" s="87" t="s">
        <v>613</v>
      </c>
      <c r="F43" s="62" t="s">
        <v>614</v>
      </c>
      <c r="G43" s="73">
        <v>44806</v>
      </c>
      <c r="H43" s="73">
        <v>44813</v>
      </c>
      <c r="I43" s="73">
        <v>44834</v>
      </c>
      <c r="J43" s="74">
        <v>44840</v>
      </c>
      <c r="K43" s="88">
        <v>4</v>
      </c>
      <c r="L43" t="s">
        <v>615</v>
      </c>
      <c r="N43" s="106"/>
    </row>
    <row r="44" spans="1:14" ht="181.5" hidden="1" customHeight="1" x14ac:dyDescent="0.35">
      <c r="A44" s="83"/>
      <c r="B44" s="62"/>
      <c r="C44" s="16" t="s">
        <v>19</v>
      </c>
      <c r="D44" s="62" t="s">
        <v>20</v>
      </c>
      <c r="E44" s="122" t="s">
        <v>452</v>
      </c>
      <c r="F44" s="62" t="s">
        <v>573</v>
      </c>
      <c r="G44" s="73">
        <v>44813</v>
      </c>
      <c r="H44" s="73">
        <v>44820</v>
      </c>
      <c r="I44" s="73">
        <v>44841</v>
      </c>
      <c r="J44" s="74">
        <v>44847</v>
      </c>
      <c r="K44" s="88">
        <v>4</v>
      </c>
    </row>
    <row r="45" spans="1:14" ht="82.5" hidden="1" customHeight="1" x14ac:dyDescent="0.35">
      <c r="A45" s="83" t="s">
        <v>38</v>
      </c>
      <c r="B45" s="62"/>
      <c r="C45" s="16" t="s">
        <v>448</v>
      </c>
      <c r="D45" s="62" t="s">
        <v>114</v>
      </c>
      <c r="E45" s="62" t="s">
        <v>577</v>
      </c>
      <c r="F45" s="62" t="s">
        <v>616</v>
      </c>
      <c r="G45" s="73">
        <v>44820</v>
      </c>
      <c r="H45" s="73">
        <v>44827</v>
      </c>
      <c r="I45" s="73">
        <v>44848</v>
      </c>
      <c r="J45" s="74">
        <v>44854</v>
      </c>
      <c r="K45" s="88"/>
    </row>
    <row r="46" spans="1:14" ht="43.5" hidden="1" x14ac:dyDescent="0.35">
      <c r="A46" s="83" t="s">
        <v>38</v>
      </c>
      <c r="B46" s="62"/>
      <c r="C46" s="16" t="s">
        <v>617</v>
      </c>
      <c r="D46" s="62" t="s">
        <v>40</v>
      </c>
      <c r="E46" s="87" t="s">
        <v>618</v>
      </c>
      <c r="F46" s="62" t="s">
        <v>619</v>
      </c>
      <c r="G46" s="73">
        <v>44820</v>
      </c>
      <c r="H46" s="73">
        <v>44827</v>
      </c>
      <c r="I46" s="73">
        <v>44848</v>
      </c>
      <c r="J46" s="74">
        <v>44854</v>
      </c>
      <c r="K46" s="88"/>
    </row>
    <row r="47" spans="1:14" ht="174" hidden="1" x14ac:dyDescent="0.35">
      <c r="A47" s="83" t="s">
        <v>55</v>
      </c>
      <c r="B47" s="89"/>
      <c r="C47" s="112" t="s">
        <v>451</v>
      </c>
      <c r="D47" s="62" t="s">
        <v>368</v>
      </c>
      <c r="E47" s="87" t="s">
        <v>17</v>
      </c>
      <c r="F47" s="94" t="s">
        <v>620</v>
      </c>
      <c r="G47" s="73">
        <v>44841</v>
      </c>
      <c r="H47" s="73">
        <v>44848</v>
      </c>
      <c r="I47" s="73">
        <v>44869</v>
      </c>
      <c r="J47" s="74">
        <v>44875</v>
      </c>
      <c r="K47" s="88">
        <v>3</v>
      </c>
    </row>
    <row r="48" spans="1:14" ht="89.65" hidden="1" customHeight="1" x14ac:dyDescent="0.35">
      <c r="A48" s="83" t="s">
        <v>38</v>
      </c>
      <c r="B48" s="62"/>
      <c r="C48" s="112" t="s">
        <v>621</v>
      </c>
      <c r="D48" s="62" t="s">
        <v>622</v>
      </c>
      <c r="E48" s="87" t="s">
        <v>623</v>
      </c>
      <c r="F48" s="121" t="s">
        <v>624</v>
      </c>
      <c r="G48" s="73">
        <v>44848</v>
      </c>
      <c r="H48" s="73">
        <v>44855</v>
      </c>
      <c r="I48" s="73">
        <v>44876</v>
      </c>
      <c r="J48" s="74">
        <v>44882</v>
      </c>
      <c r="K48" s="88"/>
    </row>
    <row r="49" spans="1:11" ht="61.4" hidden="1" customHeight="1" x14ac:dyDescent="0.35">
      <c r="A49" s="83" t="s">
        <v>31</v>
      </c>
      <c r="B49" s="62"/>
      <c r="C49" s="112" t="s">
        <v>625</v>
      </c>
      <c r="D49" s="62" t="s">
        <v>20</v>
      </c>
      <c r="E49" s="87" t="s">
        <v>17</v>
      </c>
      <c r="F49" s="62" t="s">
        <v>259</v>
      </c>
      <c r="G49" s="73">
        <v>44855</v>
      </c>
      <c r="H49" s="73">
        <v>44862</v>
      </c>
      <c r="I49" s="73">
        <v>44883</v>
      </c>
      <c r="J49" s="74">
        <v>44888</v>
      </c>
      <c r="K49" s="88">
        <v>5</v>
      </c>
    </row>
    <row r="50" spans="1:11" ht="72.5" hidden="1" x14ac:dyDescent="0.35">
      <c r="A50" s="83" t="s">
        <v>55</v>
      </c>
      <c r="B50" s="62"/>
      <c r="C50" s="112" t="s">
        <v>217</v>
      </c>
      <c r="D50" s="62" t="s">
        <v>20</v>
      </c>
      <c r="E50" s="87" t="s">
        <v>370</v>
      </c>
      <c r="F50" s="62" t="s">
        <v>371</v>
      </c>
      <c r="G50" s="73">
        <v>44855</v>
      </c>
      <c r="H50" s="73">
        <v>44862</v>
      </c>
      <c r="I50" s="73">
        <v>44883</v>
      </c>
      <c r="J50" s="74">
        <v>44889</v>
      </c>
      <c r="K50" s="88">
        <v>3</v>
      </c>
    </row>
    <row r="51" spans="1:11" ht="132.65" hidden="1" customHeight="1" x14ac:dyDescent="0.35">
      <c r="A51" s="83" t="s">
        <v>48</v>
      </c>
      <c r="B51" s="62"/>
      <c r="C51" s="16" t="s">
        <v>264</v>
      </c>
      <c r="D51" s="62" t="s">
        <v>265</v>
      </c>
      <c r="E51" s="87" t="s">
        <v>120</v>
      </c>
      <c r="F51" s="62" t="s">
        <v>626</v>
      </c>
      <c r="G51" s="73">
        <v>44862</v>
      </c>
      <c r="H51" s="73">
        <v>44869</v>
      </c>
      <c r="I51" s="73">
        <v>44890</v>
      </c>
      <c r="J51" s="74">
        <v>44896</v>
      </c>
      <c r="K51" s="88">
        <v>4</v>
      </c>
    </row>
    <row r="52" spans="1:11" ht="101.5" hidden="1" x14ac:dyDescent="0.35">
      <c r="A52" s="83" t="s">
        <v>55</v>
      </c>
      <c r="B52" s="62"/>
      <c r="C52" s="112" t="s">
        <v>548</v>
      </c>
      <c r="D52" s="62" t="s">
        <v>20</v>
      </c>
      <c r="E52" s="87" t="s">
        <v>17</v>
      </c>
      <c r="F52" s="62" t="s">
        <v>380</v>
      </c>
      <c r="G52" s="105">
        <v>44875</v>
      </c>
      <c r="H52" s="73">
        <v>44883</v>
      </c>
      <c r="I52" s="73">
        <v>44904</v>
      </c>
      <c r="J52" s="74">
        <v>44910</v>
      </c>
      <c r="K52" s="88">
        <v>3</v>
      </c>
    </row>
    <row r="53" spans="1:11" ht="72.5" hidden="1" x14ac:dyDescent="0.35">
      <c r="A53" s="83" t="s">
        <v>55</v>
      </c>
      <c r="B53" s="62"/>
      <c r="C53" s="112" t="s">
        <v>274</v>
      </c>
      <c r="D53" s="62" t="s">
        <v>20</v>
      </c>
      <c r="E53" s="87" t="s">
        <v>370</v>
      </c>
      <c r="F53" s="62" t="s">
        <v>377</v>
      </c>
      <c r="G53" s="73">
        <v>44904</v>
      </c>
      <c r="H53" s="73">
        <v>44911</v>
      </c>
      <c r="I53" s="73">
        <v>44932</v>
      </c>
      <c r="J53" s="74">
        <v>44938</v>
      </c>
      <c r="K53" s="88">
        <v>3</v>
      </c>
    </row>
    <row r="54" spans="1:11" ht="124.5" hidden="1" customHeight="1" x14ac:dyDescent="0.35">
      <c r="A54" s="83" t="s">
        <v>31</v>
      </c>
      <c r="B54" s="62"/>
      <c r="C54" s="112" t="s">
        <v>419</v>
      </c>
      <c r="D54" s="62" t="s">
        <v>20</v>
      </c>
      <c r="E54" s="87" t="s">
        <v>341</v>
      </c>
      <c r="F54" s="62" t="s">
        <v>342</v>
      </c>
      <c r="G54" s="73">
        <v>44904</v>
      </c>
      <c r="H54" s="73">
        <v>44911</v>
      </c>
      <c r="I54" s="73">
        <v>44932</v>
      </c>
      <c r="J54" s="74">
        <v>44938</v>
      </c>
      <c r="K54" s="88">
        <v>10</v>
      </c>
    </row>
    <row r="55" spans="1:11" ht="72.5" x14ac:dyDescent="0.35">
      <c r="A55" s="83" t="s">
        <v>194</v>
      </c>
      <c r="B55" s="62"/>
      <c r="C55" s="16" t="s">
        <v>420</v>
      </c>
      <c r="D55" s="62" t="s">
        <v>16</v>
      </c>
      <c r="E55" s="87" t="s">
        <v>567</v>
      </c>
      <c r="F55" s="62" t="s">
        <v>627</v>
      </c>
      <c r="G55" s="73">
        <v>44932</v>
      </c>
      <c r="H55" s="73">
        <v>44939</v>
      </c>
      <c r="I55" s="73">
        <v>44960</v>
      </c>
      <c r="J55" s="74">
        <v>44966</v>
      </c>
      <c r="K55" s="88">
        <v>8</v>
      </c>
    </row>
    <row r="56" spans="1:11" ht="174" hidden="1" x14ac:dyDescent="0.35">
      <c r="A56" s="83" t="s">
        <v>55</v>
      </c>
      <c r="B56" s="62"/>
      <c r="C56" s="112" t="s">
        <v>472</v>
      </c>
      <c r="D56" s="62" t="s">
        <v>368</v>
      </c>
      <c r="E56" s="87" t="s">
        <v>17</v>
      </c>
      <c r="F56" s="62" t="s">
        <v>628</v>
      </c>
      <c r="G56" s="73">
        <v>44939</v>
      </c>
      <c r="H56" s="73">
        <v>44946</v>
      </c>
      <c r="I56" s="73">
        <v>44967</v>
      </c>
      <c r="J56" s="74">
        <v>44973</v>
      </c>
      <c r="K56" s="88">
        <v>3</v>
      </c>
    </row>
    <row r="57" spans="1:11" ht="130.5" hidden="1" x14ac:dyDescent="0.35">
      <c r="A57" s="83" t="s">
        <v>55</v>
      </c>
      <c r="B57" s="62"/>
      <c r="C57" s="112" t="s">
        <v>287</v>
      </c>
      <c r="D57" s="62" t="s">
        <v>368</v>
      </c>
      <c r="E57" s="87" t="s">
        <v>370</v>
      </c>
      <c r="F57" s="62" t="s">
        <v>629</v>
      </c>
      <c r="G57" s="73">
        <v>44953</v>
      </c>
      <c r="H57" s="73">
        <v>44960</v>
      </c>
      <c r="I57" s="73">
        <v>44981</v>
      </c>
      <c r="J57" s="74">
        <v>44987</v>
      </c>
      <c r="K57" s="88">
        <v>3</v>
      </c>
    </row>
    <row r="58" spans="1:11" ht="43.5" hidden="1" x14ac:dyDescent="0.35">
      <c r="A58" s="83" t="s">
        <v>27</v>
      </c>
      <c r="B58" s="62"/>
      <c r="C58" s="112" t="s">
        <v>474</v>
      </c>
      <c r="D58" s="62" t="s">
        <v>16</v>
      </c>
      <c r="E58" s="87" t="s">
        <v>17</v>
      </c>
      <c r="F58" s="62" t="s">
        <v>630</v>
      </c>
      <c r="G58" s="73">
        <v>44960</v>
      </c>
      <c r="H58" s="73">
        <v>44967</v>
      </c>
      <c r="I58" s="73">
        <v>44988</v>
      </c>
      <c r="J58" s="74">
        <v>44994</v>
      </c>
      <c r="K58" s="88">
        <v>25</v>
      </c>
    </row>
    <row r="59" spans="1:11" ht="72.5" hidden="1" x14ac:dyDescent="0.35">
      <c r="A59" s="83" t="s">
        <v>55</v>
      </c>
      <c r="B59" s="62"/>
      <c r="C59" s="112" t="s">
        <v>421</v>
      </c>
      <c r="D59" s="62" t="s">
        <v>124</v>
      </c>
      <c r="E59" s="87" t="s">
        <v>17</v>
      </c>
      <c r="F59" s="62" t="s">
        <v>631</v>
      </c>
      <c r="G59" s="73">
        <v>44960</v>
      </c>
      <c r="H59" s="73">
        <v>44967</v>
      </c>
      <c r="I59" s="73">
        <v>44988</v>
      </c>
      <c r="J59" s="74">
        <v>44994</v>
      </c>
      <c r="K59" s="88">
        <v>25</v>
      </c>
    </row>
    <row r="60" spans="1:11" ht="43.5" hidden="1" x14ac:dyDescent="0.35">
      <c r="A60" s="83" t="s">
        <v>14</v>
      </c>
      <c r="B60" s="62"/>
      <c r="C60" s="112" t="s">
        <v>291</v>
      </c>
      <c r="D60" s="62" t="s">
        <v>16</v>
      </c>
      <c r="E60" s="87" t="s">
        <v>17</v>
      </c>
      <c r="F60" s="62" t="s">
        <v>632</v>
      </c>
      <c r="G60" s="73">
        <v>44960</v>
      </c>
      <c r="H60" s="73">
        <v>44967</v>
      </c>
      <c r="I60" s="73">
        <v>44988</v>
      </c>
      <c r="J60" s="74">
        <v>44994</v>
      </c>
      <c r="K60" s="88">
        <v>25</v>
      </c>
    </row>
    <row r="61" spans="1:11" ht="116" hidden="1" x14ac:dyDescent="0.35">
      <c r="A61" s="83" t="s">
        <v>194</v>
      </c>
      <c r="B61" s="62"/>
      <c r="C61" s="44" t="s">
        <v>425</v>
      </c>
      <c r="D61" s="62" t="s">
        <v>16</v>
      </c>
      <c r="E61" s="87" t="s">
        <v>633</v>
      </c>
      <c r="F61" s="62" t="s">
        <v>634</v>
      </c>
      <c r="G61" s="73">
        <v>44967</v>
      </c>
      <c r="H61" s="73">
        <v>44974</v>
      </c>
      <c r="I61" s="73">
        <v>44995</v>
      </c>
      <c r="J61" s="74">
        <v>45001</v>
      </c>
      <c r="K61" s="88">
        <v>6</v>
      </c>
    </row>
    <row r="62" spans="1:11" ht="72.5" hidden="1" x14ac:dyDescent="0.35">
      <c r="A62" s="83" t="s">
        <v>31</v>
      </c>
      <c r="B62" s="89"/>
      <c r="C62" s="16" t="s">
        <v>19</v>
      </c>
      <c r="D62" s="62" t="s">
        <v>20</v>
      </c>
      <c r="E62" s="122" t="s">
        <v>452</v>
      </c>
      <c r="F62" s="62" t="s">
        <v>573</v>
      </c>
      <c r="G62" s="73">
        <v>44974</v>
      </c>
      <c r="H62" s="73">
        <v>44981</v>
      </c>
      <c r="I62" s="73">
        <v>45002</v>
      </c>
      <c r="J62" s="74">
        <v>45008</v>
      </c>
      <c r="K62" s="88">
        <v>4</v>
      </c>
    </row>
    <row r="63" spans="1:11" x14ac:dyDescent="0.35">
      <c r="A63" s="83"/>
    </row>
  </sheetData>
  <autoFilter ref="A2:P62" xr:uid="{27C5977E-65D5-4C99-A306-893920C20A2F}">
    <filterColumn colId="2">
      <filters>
        <filter val="Whisky Shop Turn 1– Fall release"/>
      </filters>
    </filterColumn>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L79"/>
  <sheetViews>
    <sheetView zoomScale="60" zoomScaleNormal="60" workbookViewId="0">
      <selection activeCell="C33" sqref="C33:F33"/>
    </sheetView>
  </sheetViews>
  <sheetFormatPr defaultRowHeight="14.5" x14ac:dyDescent="0.35"/>
  <cols>
    <col min="1" max="1" width="15.54296875" customWidth="1"/>
    <col min="2" max="2" width="11" customWidth="1"/>
    <col min="3" max="3" width="38.54296875" customWidth="1"/>
    <col min="4" max="4" width="16.81640625" customWidth="1"/>
    <col min="5" max="5" width="19.54296875" customWidth="1"/>
    <col min="6" max="6" width="86.54296875" customWidth="1"/>
    <col min="7" max="7" width="11.453125" bestFit="1" customWidth="1"/>
    <col min="8" max="8" width="11.54296875" bestFit="1" customWidth="1"/>
    <col min="9" max="9" width="10.81640625" bestFit="1" customWidth="1"/>
    <col min="10" max="11" width="14.54296875" bestFit="1" customWidth="1"/>
    <col min="12" max="12" width="15.54296875" customWidth="1"/>
  </cols>
  <sheetData>
    <row r="1" spans="1:12" ht="21" x14ac:dyDescent="0.5">
      <c r="A1" s="97" t="s">
        <v>197</v>
      </c>
      <c r="L1" s="97"/>
    </row>
    <row r="2" spans="1:12" ht="19" thickBot="1" x14ac:dyDescent="0.5">
      <c r="A2" s="93" t="s">
        <v>635</v>
      </c>
      <c r="K2" s="78"/>
      <c r="L2" s="93"/>
    </row>
    <row r="3" spans="1:12" ht="39.5" thickBot="1" x14ac:dyDescent="0.4">
      <c r="A3" s="50" t="s">
        <v>0</v>
      </c>
      <c r="B3" s="51" t="s">
        <v>1</v>
      </c>
      <c r="C3" s="51" t="s">
        <v>2</v>
      </c>
      <c r="D3" s="51" t="s">
        <v>3</v>
      </c>
      <c r="E3" s="51" t="s">
        <v>4</v>
      </c>
      <c r="F3" s="51" t="s">
        <v>5</v>
      </c>
      <c r="G3" s="52" t="s">
        <v>6</v>
      </c>
      <c r="H3" s="52" t="s">
        <v>7</v>
      </c>
      <c r="I3" s="52" t="s">
        <v>8</v>
      </c>
      <c r="J3" s="53" t="s">
        <v>9</v>
      </c>
      <c r="K3" s="76" t="s">
        <v>11</v>
      </c>
      <c r="L3" s="50" t="s">
        <v>0</v>
      </c>
    </row>
    <row r="4" spans="1:12" s="75" customFormat="1" ht="29" hidden="1" x14ac:dyDescent="0.35">
      <c r="A4" s="83" t="s">
        <v>48</v>
      </c>
      <c r="B4" s="62"/>
      <c r="C4" s="41" t="s">
        <v>267</v>
      </c>
      <c r="D4" s="62" t="s">
        <v>163</v>
      </c>
      <c r="E4" s="62" t="s">
        <v>268</v>
      </c>
      <c r="F4" s="62" t="s">
        <v>269</v>
      </c>
      <c r="G4" s="74">
        <v>43525</v>
      </c>
      <c r="H4" s="74">
        <v>43532</v>
      </c>
      <c r="I4" s="74">
        <v>43553</v>
      </c>
      <c r="J4" s="74">
        <v>43559</v>
      </c>
      <c r="K4" s="87">
        <v>4</v>
      </c>
      <c r="L4" s="83" t="s">
        <v>48</v>
      </c>
    </row>
    <row r="5" spans="1:12" s="75" customFormat="1" ht="43.5" hidden="1" x14ac:dyDescent="0.35">
      <c r="A5" s="83" t="s">
        <v>48</v>
      </c>
      <c r="B5" s="62"/>
      <c r="C5" s="16" t="s">
        <v>199</v>
      </c>
      <c r="D5" s="94" t="s">
        <v>200</v>
      </c>
      <c r="E5" s="62" t="s">
        <v>201</v>
      </c>
      <c r="F5" s="62" t="s">
        <v>202</v>
      </c>
      <c r="G5" s="73">
        <v>43532</v>
      </c>
      <c r="H5" s="73">
        <v>43539</v>
      </c>
      <c r="I5" s="73">
        <v>43560</v>
      </c>
      <c r="J5" s="74">
        <v>43566</v>
      </c>
      <c r="K5" s="88">
        <v>6</v>
      </c>
      <c r="L5" s="83" t="s">
        <v>48</v>
      </c>
    </row>
    <row r="6" spans="1:12" s="75" customFormat="1" ht="29" x14ac:dyDescent="0.35">
      <c r="A6" s="83" t="s">
        <v>27</v>
      </c>
      <c r="B6" s="89"/>
      <c r="C6" s="16" t="s">
        <v>203</v>
      </c>
      <c r="D6" s="62" t="s">
        <v>16</v>
      </c>
      <c r="E6" s="62" t="s">
        <v>204</v>
      </c>
      <c r="F6" s="62" t="s">
        <v>205</v>
      </c>
      <c r="G6" s="74">
        <v>43539</v>
      </c>
      <c r="H6" s="74">
        <v>43546</v>
      </c>
      <c r="I6" s="74">
        <v>43567</v>
      </c>
      <c r="J6" s="74">
        <v>43573</v>
      </c>
      <c r="K6" s="88">
        <v>10</v>
      </c>
      <c r="L6" s="83" t="s">
        <v>27</v>
      </c>
    </row>
    <row r="7" spans="1:12" s="75" customFormat="1" ht="72.5" x14ac:dyDescent="0.35">
      <c r="A7" s="83" t="s">
        <v>38</v>
      </c>
      <c r="B7" s="62"/>
      <c r="C7" s="16" t="s">
        <v>206</v>
      </c>
      <c r="D7" s="62" t="s">
        <v>65</v>
      </c>
      <c r="E7" s="62" t="s">
        <v>207</v>
      </c>
      <c r="F7" s="62" t="s">
        <v>208</v>
      </c>
      <c r="G7" s="73">
        <v>43546</v>
      </c>
      <c r="H7" s="73">
        <v>43553</v>
      </c>
      <c r="I7" s="73">
        <v>43574</v>
      </c>
      <c r="J7" s="74">
        <v>43580</v>
      </c>
      <c r="K7" s="88">
        <v>10</v>
      </c>
      <c r="L7" s="83" t="s">
        <v>38</v>
      </c>
    </row>
    <row r="8" spans="1:12" s="75" customFormat="1" ht="29" hidden="1" x14ac:dyDescent="0.35">
      <c r="A8" s="83" t="s">
        <v>31</v>
      </c>
      <c r="B8" s="89"/>
      <c r="C8" s="16" t="s">
        <v>209</v>
      </c>
      <c r="D8" s="62" t="s">
        <v>20</v>
      </c>
      <c r="E8" s="62" t="s">
        <v>17</v>
      </c>
      <c r="F8" s="62" t="s">
        <v>301</v>
      </c>
      <c r="G8" s="74">
        <v>43553</v>
      </c>
      <c r="H8" s="74">
        <v>43560</v>
      </c>
      <c r="I8" s="74">
        <v>43581</v>
      </c>
      <c r="J8" s="74">
        <v>43587</v>
      </c>
      <c r="K8" s="88">
        <v>25</v>
      </c>
      <c r="L8" s="83" t="s">
        <v>31</v>
      </c>
    </row>
    <row r="9" spans="1:12" s="75" customFormat="1" ht="43.5" x14ac:dyDescent="0.35">
      <c r="A9" s="83" t="s">
        <v>38</v>
      </c>
      <c r="B9" s="89"/>
      <c r="C9" s="16" t="s">
        <v>210</v>
      </c>
      <c r="D9" s="62" t="s">
        <v>46</v>
      </c>
      <c r="E9" s="62" t="s">
        <v>17</v>
      </c>
      <c r="F9" s="62" t="s">
        <v>302</v>
      </c>
      <c r="G9" s="74">
        <v>43553</v>
      </c>
      <c r="H9" s="74">
        <v>43560</v>
      </c>
      <c r="I9" s="74">
        <v>43581</v>
      </c>
      <c r="J9" s="74">
        <v>43587</v>
      </c>
      <c r="K9" s="88">
        <v>25</v>
      </c>
      <c r="L9" s="83" t="s">
        <v>38</v>
      </c>
    </row>
    <row r="10" spans="1:12" s="75" customFormat="1" ht="43.5" hidden="1" x14ac:dyDescent="0.35">
      <c r="A10" s="83" t="s">
        <v>48</v>
      </c>
      <c r="B10" s="89"/>
      <c r="C10" s="16" t="s">
        <v>211</v>
      </c>
      <c r="D10" s="62" t="s">
        <v>303</v>
      </c>
      <c r="E10" s="62" t="s">
        <v>17</v>
      </c>
      <c r="F10" s="62" t="s">
        <v>304</v>
      </c>
      <c r="G10" s="74">
        <v>43553</v>
      </c>
      <c r="H10" s="74">
        <v>43560</v>
      </c>
      <c r="I10" s="74">
        <v>43581</v>
      </c>
      <c r="J10" s="74">
        <v>43587</v>
      </c>
      <c r="K10" s="88">
        <v>25</v>
      </c>
      <c r="L10" s="83" t="s">
        <v>48</v>
      </c>
    </row>
    <row r="11" spans="1:12" s="75" customFormat="1" ht="58" x14ac:dyDescent="0.35">
      <c r="A11" s="83" t="s">
        <v>27</v>
      </c>
      <c r="B11" s="62"/>
      <c r="C11" s="16" t="s">
        <v>212</v>
      </c>
      <c r="D11" s="62" t="s">
        <v>16</v>
      </c>
      <c r="E11" s="62" t="s">
        <v>305</v>
      </c>
      <c r="F11" s="62" t="s">
        <v>306</v>
      </c>
      <c r="G11" s="74">
        <v>43553</v>
      </c>
      <c r="H11" s="74">
        <v>43560</v>
      </c>
      <c r="I11" s="74">
        <v>43581</v>
      </c>
      <c r="J11" s="74">
        <v>43587</v>
      </c>
      <c r="K11" s="88">
        <v>5</v>
      </c>
      <c r="L11" s="83" t="s">
        <v>27</v>
      </c>
    </row>
    <row r="12" spans="1:12" s="75" customFormat="1" ht="43.5" hidden="1" x14ac:dyDescent="0.35">
      <c r="A12" s="83" t="s">
        <v>48</v>
      </c>
      <c r="B12" s="89"/>
      <c r="C12" s="16" t="s">
        <v>225</v>
      </c>
      <c r="D12" s="62" t="s">
        <v>226</v>
      </c>
      <c r="E12" s="62" t="s">
        <v>120</v>
      </c>
      <c r="F12" s="62" t="s">
        <v>227</v>
      </c>
      <c r="G12" s="74">
        <v>43581</v>
      </c>
      <c r="H12" s="74">
        <v>43588</v>
      </c>
      <c r="I12" s="74">
        <v>43609</v>
      </c>
      <c r="J12" s="74">
        <v>43615</v>
      </c>
      <c r="K12" s="88">
        <v>5</v>
      </c>
      <c r="L12" s="83" t="s">
        <v>48</v>
      </c>
    </row>
    <row r="13" spans="1:12" s="75" customFormat="1" ht="43.5" x14ac:dyDescent="0.35">
      <c r="A13" s="83" t="s">
        <v>38</v>
      </c>
      <c r="B13" s="89"/>
      <c r="C13" s="16" t="s">
        <v>231</v>
      </c>
      <c r="D13" s="62" t="s">
        <v>114</v>
      </c>
      <c r="E13" s="62" t="s">
        <v>232</v>
      </c>
      <c r="F13" s="62" t="s">
        <v>233</v>
      </c>
      <c r="G13" s="73">
        <v>43602</v>
      </c>
      <c r="H13" s="73">
        <v>43609</v>
      </c>
      <c r="I13" s="73">
        <v>43630</v>
      </c>
      <c r="J13" s="74">
        <v>43636</v>
      </c>
      <c r="K13" s="88">
        <v>5</v>
      </c>
      <c r="L13" s="83" t="s">
        <v>38</v>
      </c>
    </row>
    <row r="14" spans="1:12" s="75" customFormat="1" ht="72.5" x14ac:dyDescent="0.35">
      <c r="A14" s="83" t="s">
        <v>27</v>
      </c>
      <c r="B14" s="62"/>
      <c r="C14" s="41" t="s">
        <v>236</v>
      </c>
      <c r="D14" s="62" t="s">
        <v>16</v>
      </c>
      <c r="E14" s="62" t="s">
        <v>86</v>
      </c>
      <c r="F14" s="62" t="s">
        <v>237</v>
      </c>
      <c r="G14" s="73">
        <v>43616</v>
      </c>
      <c r="H14" s="73">
        <v>43623</v>
      </c>
      <c r="I14" s="73">
        <v>43644</v>
      </c>
      <c r="J14" s="74">
        <v>43650</v>
      </c>
      <c r="K14" s="88">
        <v>10</v>
      </c>
      <c r="L14" s="83" t="s">
        <v>27</v>
      </c>
    </row>
    <row r="15" spans="1:12" s="75" customFormat="1" ht="29" hidden="1" x14ac:dyDescent="0.35">
      <c r="A15" s="83" t="s">
        <v>31</v>
      </c>
      <c r="B15" s="89"/>
      <c r="C15" s="44" t="s">
        <v>238</v>
      </c>
      <c r="D15" s="62" t="s">
        <v>20</v>
      </c>
      <c r="E15" s="62" t="s">
        <v>17</v>
      </c>
      <c r="F15" s="62" t="s">
        <v>239</v>
      </c>
      <c r="G15" s="74">
        <v>43623</v>
      </c>
      <c r="H15" s="74">
        <v>43630</v>
      </c>
      <c r="I15" s="74">
        <v>43651</v>
      </c>
      <c r="J15" s="74">
        <v>43657</v>
      </c>
      <c r="K15" s="88">
        <v>25</v>
      </c>
      <c r="L15" s="83" t="s">
        <v>31</v>
      </c>
    </row>
    <row r="16" spans="1:12" s="75" customFormat="1" ht="29" hidden="1" x14ac:dyDescent="0.35">
      <c r="A16" s="83" t="s">
        <v>31</v>
      </c>
      <c r="B16" s="89"/>
      <c r="C16" s="16" t="s">
        <v>243</v>
      </c>
      <c r="D16" s="62" t="s">
        <v>20</v>
      </c>
      <c r="E16" s="62" t="s">
        <v>17</v>
      </c>
      <c r="F16" s="62" t="s">
        <v>301</v>
      </c>
      <c r="G16" s="74">
        <v>43637</v>
      </c>
      <c r="H16" s="74">
        <v>43644</v>
      </c>
      <c r="I16" s="74">
        <v>43665</v>
      </c>
      <c r="J16" s="74">
        <v>43671</v>
      </c>
      <c r="K16" s="88">
        <v>25</v>
      </c>
      <c r="L16" s="83" t="s">
        <v>31</v>
      </c>
    </row>
    <row r="17" spans="1:12" s="75" customFormat="1" ht="43.5" x14ac:dyDescent="0.35">
      <c r="A17" s="83" t="s">
        <v>38</v>
      </c>
      <c r="B17" s="62"/>
      <c r="C17" s="16" t="s">
        <v>244</v>
      </c>
      <c r="D17" s="62" t="s">
        <v>46</v>
      </c>
      <c r="E17" s="62" t="s">
        <v>17</v>
      </c>
      <c r="F17" s="62" t="s">
        <v>319</v>
      </c>
      <c r="G17" s="74">
        <v>43637</v>
      </c>
      <c r="H17" s="74">
        <v>43644</v>
      </c>
      <c r="I17" s="74">
        <v>43665</v>
      </c>
      <c r="J17" s="74">
        <v>43671</v>
      </c>
      <c r="K17" s="88">
        <v>25</v>
      </c>
      <c r="L17" s="83" t="s">
        <v>38</v>
      </c>
    </row>
    <row r="18" spans="1:12" s="75" customFormat="1" ht="43.5" hidden="1" x14ac:dyDescent="0.35">
      <c r="A18" s="83" t="s">
        <v>48</v>
      </c>
      <c r="B18" s="62"/>
      <c r="C18" s="16" t="s">
        <v>245</v>
      </c>
      <c r="D18" s="62" t="s">
        <v>303</v>
      </c>
      <c r="E18" s="62" t="s">
        <v>17</v>
      </c>
      <c r="F18" s="62" t="s">
        <v>304</v>
      </c>
      <c r="G18" s="74">
        <v>43637</v>
      </c>
      <c r="H18" s="74">
        <v>43644</v>
      </c>
      <c r="I18" s="74">
        <v>43665</v>
      </c>
      <c r="J18" s="74">
        <v>43671</v>
      </c>
      <c r="K18" s="88">
        <v>25</v>
      </c>
      <c r="L18" s="83" t="s">
        <v>48</v>
      </c>
    </row>
    <row r="19" spans="1:12" s="75" customFormat="1" ht="87" x14ac:dyDescent="0.35">
      <c r="A19" s="83" t="s">
        <v>27</v>
      </c>
      <c r="B19" s="89"/>
      <c r="C19" s="16" t="s">
        <v>110</v>
      </c>
      <c r="D19" s="62" t="s">
        <v>16</v>
      </c>
      <c r="E19" s="62" t="s">
        <v>111</v>
      </c>
      <c r="F19" s="62" t="s">
        <v>320</v>
      </c>
      <c r="G19" s="74">
        <v>43651</v>
      </c>
      <c r="H19" s="74">
        <v>43658</v>
      </c>
      <c r="I19" s="74">
        <v>43679</v>
      </c>
      <c r="J19" s="74">
        <v>43685</v>
      </c>
      <c r="K19" s="88">
        <v>5</v>
      </c>
      <c r="L19" s="83" t="s">
        <v>27</v>
      </c>
    </row>
    <row r="20" spans="1:12" s="75" customFormat="1" ht="58" x14ac:dyDescent="0.35">
      <c r="A20" s="83" t="s">
        <v>27</v>
      </c>
      <c r="B20" s="89"/>
      <c r="C20" s="16" t="s">
        <v>248</v>
      </c>
      <c r="D20" s="62" t="s">
        <v>16</v>
      </c>
      <c r="E20" s="62" t="s">
        <v>111</v>
      </c>
      <c r="F20" s="62" t="s">
        <v>327</v>
      </c>
      <c r="G20" s="74">
        <v>43665</v>
      </c>
      <c r="H20" s="74">
        <v>43672</v>
      </c>
      <c r="I20" s="74">
        <v>43693</v>
      </c>
      <c r="J20" s="74">
        <v>43699</v>
      </c>
      <c r="K20" s="88">
        <v>10</v>
      </c>
      <c r="L20" s="83" t="s">
        <v>27</v>
      </c>
    </row>
    <row r="21" spans="1:12" s="75" customFormat="1" ht="29" hidden="1" x14ac:dyDescent="0.35">
      <c r="A21" s="83" t="s">
        <v>48</v>
      </c>
      <c r="B21" s="89"/>
      <c r="C21" s="33" t="s">
        <v>254</v>
      </c>
      <c r="D21" s="62" t="s">
        <v>255</v>
      </c>
      <c r="E21" s="62" t="s">
        <v>74</v>
      </c>
      <c r="F21" s="62" t="s">
        <v>256</v>
      </c>
      <c r="G21" s="74">
        <v>43693</v>
      </c>
      <c r="H21" s="74">
        <v>43700</v>
      </c>
      <c r="I21" s="74">
        <v>43721</v>
      </c>
      <c r="J21" s="74">
        <v>43727</v>
      </c>
      <c r="K21" s="88">
        <v>6</v>
      </c>
      <c r="L21" s="83" t="s">
        <v>48</v>
      </c>
    </row>
    <row r="22" spans="1:12" s="75" customFormat="1" ht="43.5" hidden="1" x14ac:dyDescent="0.35">
      <c r="A22" s="83" t="s">
        <v>31</v>
      </c>
      <c r="B22" s="62"/>
      <c r="C22" s="16" t="s">
        <v>146</v>
      </c>
      <c r="D22" s="62" t="s">
        <v>20</v>
      </c>
      <c r="E22" s="62" t="s">
        <v>331</v>
      </c>
      <c r="F22" s="62" t="s">
        <v>332</v>
      </c>
      <c r="G22" s="73">
        <v>43714</v>
      </c>
      <c r="H22" s="73">
        <v>43721</v>
      </c>
      <c r="I22" s="73">
        <v>43742</v>
      </c>
      <c r="J22" s="74">
        <v>43748</v>
      </c>
      <c r="K22" s="88">
        <v>25</v>
      </c>
      <c r="L22" s="83" t="s">
        <v>31</v>
      </c>
    </row>
    <row r="23" spans="1:12" s="75" customFormat="1" ht="29" hidden="1" x14ac:dyDescent="0.35">
      <c r="A23" s="83" t="s">
        <v>31</v>
      </c>
      <c r="B23" s="62"/>
      <c r="C23" s="44" t="s">
        <v>258</v>
      </c>
      <c r="D23" s="62" t="s">
        <v>20</v>
      </c>
      <c r="E23" s="62" t="s">
        <v>17</v>
      </c>
      <c r="F23" s="62" t="s">
        <v>259</v>
      </c>
      <c r="G23" s="73">
        <v>43742</v>
      </c>
      <c r="H23" s="73">
        <v>43749</v>
      </c>
      <c r="I23" s="73">
        <v>43770</v>
      </c>
      <c r="J23" s="74">
        <v>43776</v>
      </c>
      <c r="K23" s="88">
        <v>25</v>
      </c>
      <c r="L23" s="83" t="s">
        <v>31</v>
      </c>
    </row>
    <row r="24" spans="1:12" s="75" customFormat="1" ht="43.5" hidden="1" x14ac:dyDescent="0.35">
      <c r="A24" s="83" t="s">
        <v>48</v>
      </c>
      <c r="B24" s="89"/>
      <c r="C24" s="16" t="s">
        <v>261</v>
      </c>
      <c r="D24" s="62" t="s">
        <v>262</v>
      </c>
      <c r="E24" s="62" t="s">
        <v>74</v>
      </c>
      <c r="F24" s="62" t="s">
        <v>263</v>
      </c>
      <c r="G24" s="74">
        <v>43763</v>
      </c>
      <c r="H24" s="74">
        <v>43770</v>
      </c>
      <c r="I24" s="74">
        <v>43791</v>
      </c>
      <c r="J24" s="74">
        <v>43797</v>
      </c>
      <c r="K24" s="88">
        <v>5</v>
      </c>
      <c r="L24" s="83" t="s">
        <v>48</v>
      </c>
    </row>
    <row r="25" spans="1:12" s="75" customFormat="1" ht="72.5" hidden="1" x14ac:dyDescent="0.35">
      <c r="A25" s="83" t="s">
        <v>48</v>
      </c>
      <c r="B25" s="83"/>
      <c r="C25" s="82" t="s">
        <v>264</v>
      </c>
      <c r="D25" s="83" t="s">
        <v>265</v>
      </c>
      <c r="E25" s="83" t="s">
        <v>120</v>
      </c>
      <c r="F25" s="83" t="s">
        <v>266</v>
      </c>
      <c r="G25" s="90">
        <v>43770</v>
      </c>
      <c r="H25" s="90">
        <v>43777</v>
      </c>
      <c r="I25" s="90">
        <v>43798</v>
      </c>
      <c r="J25" s="91">
        <v>43804</v>
      </c>
      <c r="K25" s="92">
        <v>4</v>
      </c>
      <c r="L25" s="83" t="s">
        <v>48</v>
      </c>
    </row>
    <row r="26" spans="1:12" s="75" customFormat="1" ht="87" x14ac:dyDescent="0.35">
      <c r="A26" s="83" t="s">
        <v>27</v>
      </c>
      <c r="B26" s="62"/>
      <c r="C26" s="16" t="s">
        <v>110</v>
      </c>
      <c r="D26" s="62" t="s">
        <v>16</v>
      </c>
      <c r="E26" s="62" t="s">
        <v>111</v>
      </c>
      <c r="F26" s="94" t="s">
        <v>320</v>
      </c>
      <c r="G26" s="73">
        <v>43798</v>
      </c>
      <c r="H26" s="73">
        <v>43805</v>
      </c>
      <c r="I26" s="73">
        <v>43826</v>
      </c>
      <c r="J26" s="74">
        <v>43832</v>
      </c>
      <c r="K26" s="88">
        <v>5</v>
      </c>
      <c r="L26" s="83" t="s">
        <v>27</v>
      </c>
    </row>
    <row r="27" spans="1:12" s="75" customFormat="1" ht="29" hidden="1" x14ac:dyDescent="0.35">
      <c r="A27" s="83" t="s">
        <v>31</v>
      </c>
      <c r="B27" s="62"/>
      <c r="C27" s="41" t="s">
        <v>270</v>
      </c>
      <c r="D27" s="62" t="s">
        <v>20</v>
      </c>
      <c r="E27" s="62" t="s">
        <v>17</v>
      </c>
      <c r="F27" s="62" t="s">
        <v>338</v>
      </c>
      <c r="G27" s="74">
        <v>43798</v>
      </c>
      <c r="H27" s="74">
        <v>43805</v>
      </c>
      <c r="I27" s="74">
        <v>43826</v>
      </c>
      <c r="J27" s="74">
        <v>43832</v>
      </c>
      <c r="K27" s="88">
        <v>25</v>
      </c>
      <c r="L27" s="83" t="s">
        <v>31</v>
      </c>
    </row>
    <row r="28" spans="1:12" s="75" customFormat="1" ht="29" x14ac:dyDescent="0.35">
      <c r="A28" s="83" t="s">
        <v>38</v>
      </c>
      <c r="B28" s="62"/>
      <c r="C28" s="16" t="s">
        <v>271</v>
      </c>
      <c r="D28" s="62" t="s">
        <v>46</v>
      </c>
      <c r="E28" s="62" t="s">
        <v>17</v>
      </c>
      <c r="F28" s="62" t="s">
        <v>301</v>
      </c>
      <c r="G28" s="74">
        <v>43798</v>
      </c>
      <c r="H28" s="74">
        <v>43805</v>
      </c>
      <c r="I28" s="74">
        <v>43826</v>
      </c>
      <c r="J28" s="74">
        <v>43832</v>
      </c>
      <c r="K28" s="88">
        <v>25</v>
      </c>
      <c r="L28" s="83" t="s">
        <v>38</v>
      </c>
    </row>
    <row r="29" spans="1:12" s="75" customFormat="1" ht="43.5" hidden="1" x14ac:dyDescent="0.35">
      <c r="A29" s="83" t="s">
        <v>48</v>
      </c>
      <c r="B29" s="62"/>
      <c r="C29" s="16" t="s">
        <v>272</v>
      </c>
      <c r="D29" s="62" t="s">
        <v>303</v>
      </c>
      <c r="E29" s="62" t="s">
        <v>17</v>
      </c>
      <c r="F29" s="62" t="s">
        <v>304</v>
      </c>
      <c r="G29" s="74">
        <v>43798</v>
      </c>
      <c r="H29" s="74">
        <v>43805</v>
      </c>
      <c r="I29" s="74">
        <v>43826</v>
      </c>
      <c r="J29" s="74">
        <v>43832</v>
      </c>
      <c r="K29" s="88">
        <v>25</v>
      </c>
      <c r="L29" s="83" t="s">
        <v>48</v>
      </c>
    </row>
    <row r="30" spans="1:12" s="75" customFormat="1" ht="29" x14ac:dyDescent="0.35">
      <c r="A30" s="83" t="s">
        <v>38</v>
      </c>
      <c r="B30" s="89"/>
      <c r="C30" s="16" t="s">
        <v>275</v>
      </c>
      <c r="D30" s="62" t="s">
        <v>46</v>
      </c>
      <c r="E30" s="62" t="s">
        <v>276</v>
      </c>
      <c r="F30" s="62" t="s">
        <v>277</v>
      </c>
      <c r="G30" s="74">
        <v>43819</v>
      </c>
      <c r="H30" s="74">
        <v>43826</v>
      </c>
      <c r="I30" s="74">
        <v>43847</v>
      </c>
      <c r="J30" s="74">
        <v>43853</v>
      </c>
      <c r="K30" s="88">
        <v>5</v>
      </c>
      <c r="L30" s="83" t="s">
        <v>38</v>
      </c>
    </row>
    <row r="31" spans="1:12" s="75" customFormat="1" ht="29" x14ac:dyDescent="0.35">
      <c r="A31" s="83" t="s">
        <v>38</v>
      </c>
      <c r="B31" s="62"/>
      <c r="C31" s="16" t="s">
        <v>278</v>
      </c>
      <c r="D31" s="62" t="s">
        <v>114</v>
      </c>
      <c r="E31" s="62" t="s">
        <v>279</v>
      </c>
      <c r="F31" s="62" t="s">
        <v>280</v>
      </c>
      <c r="G31" s="73">
        <v>43826</v>
      </c>
      <c r="H31" s="73">
        <v>43833</v>
      </c>
      <c r="I31" s="73">
        <v>43854</v>
      </c>
      <c r="J31" s="74">
        <v>43860</v>
      </c>
      <c r="K31" s="88">
        <v>5</v>
      </c>
      <c r="L31" s="83" t="s">
        <v>38</v>
      </c>
    </row>
    <row r="32" spans="1:12" s="75" customFormat="1" hidden="1" x14ac:dyDescent="0.35">
      <c r="A32" s="83" t="s">
        <v>31</v>
      </c>
      <c r="B32" s="62"/>
      <c r="C32" s="16" t="s">
        <v>32</v>
      </c>
      <c r="D32" s="62" t="s">
        <v>20</v>
      </c>
      <c r="E32" s="62" t="s">
        <v>341</v>
      </c>
      <c r="F32" s="62" t="s">
        <v>342</v>
      </c>
      <c r="G32" s="73">
        <v>43840</v>
      </c>
      <c r="H32" s="73">
        <v>43847</v>
      </c>
      <c r="I32" s="73">
        <v>43868</v>
      </c>
      <c r="J32" s="74">
        <v>43874</v>
      </c>
      <c r="K32" s="88">
        <v>25</v>
      </c>
      <c r="L32" s="83" t="s">
        <v>31</v>
      </c>
    </row>
    <row r="33" spans="1:12" s="75" customFormat="1" ht="29" x14ac:dyDescent="0.35">
      <c r="A33" s="83" t="s">
        <v>38</v>
      </c>
      <c r="B33" s="62"/>
      <c r="C33" s="16" t="s">
        <v>285</v>
      </c>
      <c r="D33" s="62" t="s">
        <v>114</v>
      </c>
      <c r="E33" s="62" t="s">
        <v>286</v>
      </c>
      <c r="F33" s="62" t="s">
        <v>280</v>
      </c>
      <c r="G33" s="73">
        <v>43854</v>
      </c>
      <c r="H33" s="73">
        <v>43861</v>
      </c>
      <c r="I33" s="73">
        <v>43882</v>
      </c>
      <c r="J33" s="74">
        <v>43888</v>
      </c>
      <c r="K33" s="88">
        <v>5</v>
      </c>
      <c r="L33" s="83" t="s">
        <v>38</v>
      </c>
    </row>
    <row r="34" spans="1:12" s="75" customFormat="1" ht="72.5" x14ac:dyDescent="0.35">
      <c r="A34" s="83" t="s">
        <v>288</v>
      </c>
      <c r="B34" s="62"/>
      <c r="C34" s="16" t="s">
        <v>289</v>
      </c>
      <c r="D34" s="62" t="s">
        <v>16</v>
      </c>
      <c r="E34" s="62" t="s">
        <v>17</v>
      </c>
      <c r="F34" s="62" t="s">
        <v>290</v>
      </c>
      <c r="G34" s="73">
        <v>43868</v>
      </c>
      <c r="H34" s="73">
        <v>43875</v>
      </c>
      <c r="I34" s="73">
        <v>43896</v>
      </c>
      <c r="J34" s="74">
        <v>43902</v>
      </c>
      <c r="K34" s="88">
        <v>25</v>
      </c>
      <c r="L34" s="83" t="s">
        <v>288</v>
      </c>
    </row>
    <row r="36" spans="1:12" ht="19" thickBot="1" x14ac:dyDescent="0.5">
      <c r="A36" s="93" t="s">
        <v>636</v>
      </c>
      <c r="L36" s="93" t="s">
        <v>636</v>
      </c>
    </row>
    <row r="37" spans="1:12" ht="39.5" thickBot="1" x14ac:dyDescent="0.4">
      <c r="A37" s="50" t="s">
        <v>0</v>
      </c>
      <c r="B37" s="51" t="s">
        <v>1</v>
      </c>
      <c r="C37" s="51" t="s">
        <v>2</v>
      </c>
      <c r="D37" s="51" t="s">
        <v>3</v>
      </c>
      <c r="E37" s="51" t="s">
        <v>4</v>
      </c>
      <c r="F37" s="51" t="s">
        <v>5</v>
      </c>
      <c r="G37" s="52" t="s">
        <v>6</v>
      </c>
      <c r="H37" s="52" t="s">
        <v>7</v>
      </c>
      <c r="I37" s="52" t="s">
        <v>8</v>
      </c>
      <c r="J37" s="53" t="s">
        <v>9</v>
      </c>
      <c r="K37" s="76" t="s">
        <v>11</v>
      </c>
      <c r="L37" s="50" t="s">
        <v>0</v>
      </c>
    </row>
    <row r="38" spans="1:12" s="75" customFormat="1" ht="72.5" x14ac:dyDescent="0.35">
      <c r="A38" s="83" t="s">
        <v>14</v>
      </c>
      <c r="B38" s="62"/>
      <c r="C38" s="16" t="s">
        <v>213</v>
      </c>
      <c r="D38" s="62" t="s">
        <v>16</v>
      </c>
      <c r="E38" s="62" t="s">
        <v>17</v>
      </c>
      <c r="F38" s="94" t="s">
        <v>347</v>
      </c>
      <c r="G38" s="73">
        <v>43560</v>
      </c>
      <c r="H38" s="73">
        <v>43567</v>
      </c>
      <c r="I38" s="73">
        <v>43588</v>
      </c>
      <c r="J38" s="74">
        <v>43594</v>
      </c>
      <c r="K38" s="88">
        <v>10</v>
      </c>
      <c r="L38" s="83" t="s">
        <v>14</v>
      </c>
    </row>
    <row r="39" spans="1:12" s="75" customFormat="1" ht="123" customHeight="1" x14ac:dyDescent="0.35">
      <c r="A39" s="83" t="s">
        <v>194</v>
      </c>
      <c r="B39" s="89"/>
      <c r="C39" s="33" t="s">
        <v>397</v>
      </c>
      <c r="D39" s="62" t="s">
        <v>16</v>
      </c>
      <c r="E39" s="62" t="s">
        <v>637</v>
      </c>
      <c r="F39" s="94" t="s">
        <v>638</v>
      </c>
      <c r="G39" s="74">
        <v>43567</v>
      </c>
      <c r="H39" s="74">
        <v>43574</v>
      </c>
      <c r="I39" s="74">
        <v>43595</v>
      </c>
      <c r="J39" s="74">
        <v>43601</v>
      </c>
      <c r="K39" s="88">
        <v>10</v>
      </c>
      <c r="L39" s="83" t="s">
        <v>194</v>
      </c>
    </row>
    <row r="40" spans="1:12" s="75" customFormat="1" ht="51" customHeight="1" x14ac:dyDescent="0.35">
      <c r="A40" s="83" t="s">
        <v>220</v>
      </c>
      <c r="B40" s="62"/>
      <c r="C40" s="16" t="s">
        <v>221</v>
      </c>
      <c r="D40" s="62" t="s">
        <v>222</v>
      </c>
      <c r="E40" s="62" t="s">
        <v>223</v>
      </c>
      <c r="F40" s="94" t="s">
        <v>224</v>
      </c>
      <c r="G40" s="74">
        <v>43573</v>
      </c>
      <c r="H40" s="73">
        <v>43581</v>
      </c>
      <c r="I40" s="73">
        <v>43602</v>
      </c>
      <c r="J40" s="74">
        <v>43608</v>
      </c>
      <c r="K40" s="88">
        <v>6</v>
      </c>
      <c r="L40" s="83" t="s">
        <v>220</v>
      </c>
    </row>
    <row r="41" spans="1:12" s="75" customFormat="1" ht="116" x14ac:dyDescent="0.35">
      <c r="A41" s="83" t="s">
        <v>14</v>
      </c>
      <c r="B41" s="62"/>
      <c r="C41" s="16" t="s">
        <v>19</v>
      </c>
      <c r="D41" s="62" t="s">
        <v>20</v>
      </c>
      <c r="E41" s="62" t="s">
        <v>639</v>
      </c>
      <c r="F41" s="95" t="s">
        <v>640</v>
      </c>
      <c r="G41" s="73">
        <v>43588</v>
      </c>
      <c r="H41" s="73">
        <v>43595</v>
      </c>
      <c r="I41" s="73">
        <v>43616</v>
      </c>
      <c r="J41" s="74">
        <v>43622</v>
      </c>
      <c r="K41" s="88">
        <v>4</v>
      </c>
      <c r="L41" s="83" t="s">
        <v>14</v>
      </c>
    </row>
    <row r="42" spans="1:12" s="75" customFormat="1" ht="153" customHeight="1" x14ac:dyDescent="0.35">
      <c r="A42" s="83" t="s">
        <v>23</v>
      </c>
      <c r="B42" s="89"/>
      <c r="C42" s="16" t="s">
        <v>61</v>
      </c>
      <c r="D42" s="62" t="s">
        <v>16</v>
      </c>
      <c r="E42" s="62" t="s">
        <v>62</v>
      </c>
      <c r="F42" s="99" t="s">
        <v>230</v>
      </c>
      <c r="G42" s="74">
        <v>43595</v>
      </c>
      <c r="H42" s="74">
        <v>43602</v>
      </c>
      <c r="I42" s="74">
        <v>43623</v>
      </c>
      <c r="J42" s="74">
        <v>43629</v>
      </c>
      <c r="K42" s="88">
        <v>4</v>
      </c>
      <c r="L42" s="83" t="s">
        <v>23</v>
      </c>
    </row>
    <row r="43" spans="1:12" s="75" customFormat="1" ht="101.5" x14ac:dyDescent="0.35">
      <c r="A43" s="83" t="s">
        <v>23</v>
      </c>
      <c r="B43" s="89"/>
      <c r="C43" s="16" t="s">
        <v>234</v>
      </c>
      <c r="D43" s="62" t="s">
        <v>16</v>
      </c>
      <c r="E43" s="62" t="s">
        <v>25</v>
      </c>
      <c r="F43" s="94" t="s">
        <v>235</v>
      </c>
      <c r="G43" s="74">
        <v>43609</v>
      </c>
      <c r="H43" s="74">
        <v>43616</v>
      </c>
      <c r="I43" s="74">
        <v>43637</v>
      </c>
      <c r="J43" s="74">
        <v>43643</v>
      </c>
      <c r="K43" s="88">
        <v>25</v>
      </c>
      <c r="L43" s="83" t="s">
        <v>23</v>
      </c>
    </row>
    <row r="44" spans="1:12" s="75" customFormat="1" ht="216.65" customHeight="1" x14ac:dyDescent="0.35">
      <c r="A44" s="83" t="s">
        <v>23</v>
      </c>
      <c r="B44" s="62"/>
      <c r="C44" s="16" t="s">
        <v>241</v>
      </c>
      <c r="D44" s="62" t="s">
        <v>16</v>
      </c>
      <c r="E44" s="62" t="s">
        <v>25</v>
      </c>
      <c r="F44" s="94" t="s">
        <v>242</v>
      </c>
      <c r="G44" s="73">
        <v>43630</v>
      </c>
      <c r="H44" s="73">
        <v>43637</v>
      </c>
      <c r="I44" s="73">
        <v>43658</v>
      </c>
      <c r="J44" s="74">
        <v>43664</v>
      </c>
      <c r="K44" s="88">
        <v>25</v>
      </c>
      <c r="L44" s="83" t="s">
        <v>23</v>
      </c>
    </row>
    <row r="45" spans="1:12" s="75" customFormat="1" ht="324.64999999999998" customHeight="1" x14ac:dyDescent="0.35">
      <c r="A45" s="83" t="s">
        <v>23</v>
      </c>
      <c r="B45" s="62"/>
      <c r="C45" s="16" t="s">
        <v>246</v>
      </c>
      <c r="D45" s="62" t="s">
        <v>16</v>
      </c>
      <c r="E45" s="62" t="s">
        <v>25</v>
      </c>
      <c r="F45" s="98" t="s">
        <v>352</v>
      </c>
      <c r="G45" s="73">
        <v>43644</v>
      </c>
      <c r="H45" s="73">
        <v>43651</v>
      </c>
      <c r="I45" s="73">
        <v>43672</v>
      </c>
      <c r="J45" s="74">
        <v>43678</v>
      </c>
      <c r="K45" s="88">
        <v>25</v>
      </c>
      <c r="L45" s="83" t="s">
        <v>23</v>
      </c>
    </row>
    <row r="46" spans="1:12" s="75" customFormat="1" ht="130.5" x14ac:dyDescent="0.35">
      <c r="A46" s="83" t="s">
        <v>106</v>
      </c>
      <c r="B46" s="62"/>
      <c r="C46" s="33" t="s">
        <v>407</v>
      </c>
      <c r="D46" s="62" t="s">
        <v>16</v>
      </c>
      <c r="E46" s="62" t="s">
        <v>641</v>
      </c>
      <c r="F46" s="94" t="s">
        <v>642</v>
      </c>
      <c r="G46" s="73">
        <v>43672</v>
      </c>
      <c r="H46" s="73">
        <v>43679</v>
      </c>
      <c r="I46" s="73">
        <v>43700</v>
      </c>
      <c r="J46" s="74">
        <v>43706</v>
      </c>
      <c r="K46" s="88">
        <v>10</v>
      </c>
      <c r="L46" s="83" t="s">
        <v>106</v>
      </c>
    </row>
    <row r="47" spans="1:12" s="75" customFormat="1" ht="116" x14ac:dyDescent="0.35">
      <c r="A47" s="83" t="s">
        <v>14</v>
      </c>
      <c r="B47" s="89"/>
      <c r="C47" s="16" t="s">
        <v>19</v>
      </c>
      <c r="D47" s="62" t="s">
        <v>20</v>
      </c>
      <c r="E47" s="62" t="s">
        <v>639</v>
      </c>
      <c r="F47" s="94" t="s">
        <v>640</v>
      </c>
      <c r="G47" s="74">
        <v>43679</v>
      </c>
      <c r="H47" s="74">
        <v>43686</v>
      </c>
      <c r="I47" s="74">
        <v>43707</v>
      </c>
      <c r="J47" s="74">
        <v>43713</v>
      </c>
      <c r="K47" s="88">
        <v>4</v>
      </c>
      <c r="L47" s="83" t="s">
        <v>14</v>
      </c>
    </row>
    <row r="48" spans="1:12" s="75" customFormat="1" ht="246" customHeight="1" x14ac:dyDescent="0.35">
      <c r="A48" s="83" t="s">
        <v>106</v>
      </c>
      <c r="B48" s="62"/>
      <c r="C48" s="33" t="s">
        <v>257</v>
      </c>
      <c r="D48" s="62" t="s">
        <v>124</v>
      </c>
      <c r="E48" s="62" t="s">
        <v>643</v>
      </c>
      <c r="F48" s="99" t="s">
        <v>644</v>
      </c>
      <c r="G48" s="73">
        <v>43700</v>
      </c>
      <c r="H48" s="73">
        <v>43707</v>
      </c>
      <c r="I48" s="73">
        <v>43728</v>
      </c>
      <c r="J48" s="74">
        <v>43734</v>
      </c>
      <c r="K48" s="88">
        <v>6</v>
      </c>
      <c r="L48" s="83" t="s">
        <v>106</v>
      </c>
    </row>
    <row r="49" spans="1:12" s="75" customFormat="1" ht="128.5" customHeight="1" x14ac:dyDescent="0.35">
      <c r="A49" s="83" t="s">
        <v>23</v>
      </c>
      <c r="B49" s="89"/>
      <c r="C49" s="16" t="s">
        <v>229</v>
      </c>
      <c r="D49" s="62" t="s">
        <v>16</v>
      </c>
      <c r="E49" s="62" t="s">
        <v>62</v>
      </c>
      <c r="F49" s="98" t="s">
        <v>230</v>
      </c>
      <c r="G49" s="74">
        <v>43707</v>
      </c>
      <c r="H49" s="74">
        <v>43714</v>
      </c>
      <c r="I49" s="74">
        <v>43735</v>
      </c>
      <c r="J49" s="74">
        <v>43741</v>
      </c>
      <c r="K49" s="88">
        <v>4</v>
      </c>
      <c r="L49" s="83" t="s">
        <v>23</v>
      </c>
    </row>
    <row r="50" spans="1:12" s="75" customFormat="1" ht="188.5" x14ac:dyDescent="0.35">
      <c r="A50" s="83" t="s">
        <v>23</v>
      </c>
      <c r="B50" s="89"/>
      <c r="C50" s="16" t="s">
        <v>241</v>
      </c>
      <c r="D50" s="62" t="s">
        <v>16</v>
      </c>
      <c r="E50" s="62" t="s">
        <v>25</v>
      </c>
      <c r="F50" s="98" t="s">
        <v>242</v>
      </c>
      <c r="G50" s="74">
        <v>43721</v>
      </c>
      <c r="H50" s="74">
        <v>43728</v>
      </c>
      <c r="I50" s="74">
        <v>43749</v>
      </c>
      <c r="J50" s="74">
        <v>43755</v>
      </c>
      <c r="K50" s="88">
        <v>25</v>
      </c>
      <c r="L50" s="83" t="s">
        <v>23</v>
      </c>
    </row>
    <row r="51" spans="1:12" s="75" customFormat="1" ht="295.39999999999998" customHeight="1" x14ac:dyDescent="0.35">
      <c r="A51" s="83" t="s">
        <v>23</v>
      </c>
      <c r="B51" s="89"/>
      <c r="C51" s="16" t="s">
        <v>246</v>
      </c>
      <c r="D51" s="62" t="s">
        <v>16</v>
      </c>
      <c r="E51" s="62" t="s">
        <v>25</v>
      </c>
      <c r="F51" s="98" t="s">
        <v>352</v>
      </c>
      <c r="G51" s="74">
        <v>43735</v>
      </c>
      <c r="H51" s="74">
        <v>43742</v>
      </c>
      <c r="I51" s="74">
        <v>43763</v>
      </c>
      <c r="J51" s="74">
        <v>43769</v>
      </c>
      <c r="K51" s="88">
        <v>25</v>
      </c>
      <c r="L51" s="83" t="s">
        <v>23</v>
      </c>
    </row>
    <row r="52" spans="1:12" s="75" customFormat="1" ht="116" x14ac:dyDescent="0.35">
      <c r="A52" s="83" t="s">
        <v>14</v>
      </c>
      <c r="B52" s="62"/>
      <c r="C52" s="16" t="s">
        <v>19</v>
      </c>
      <c r="D52" s="62" t="s">
        <v>20</v>
      </c>
      <c r="E52" s="62" t="s">
        <v>21</v>
      </c>
      <c r="F52" s="98" t="s">
        <v>640</v>
      </c>
      <c r="G52" s="73">
        <v>43763</v>
      </c>
      <c r="H52" s="73">
        <v>43770</v>
      </c>
      <c r="I52" s="73">
        <v>43791</v>
      </c>
      <c r="J52" s="74">
        <v>43797</v>
      </c>
      <c r="K52" s="88">
        <v>4</v>
      </c>
      <c r="L52" s="83" t="s">
        <v>14</v>
      </c>
    </row>
    <row r="53" spans="1:12" s="75" customFormat="1" ht="116" x14ac:dyDescent="0.35">
      <c r="A53" s="83" t="s">
        <v>106</v>
      </c>
      <c r="B53" s="62"/>
      <c r="C53" s="33" t="s">
        <v>420</v>
      </c>
      <c r="D53" s="62" t="s">
        <v>16</v>
      </c>
      <c r="E53" s="62" t="s">
        <v>641</v>
      </c>
      <c r="F53" s="98" t="s">
        <v>645</v>
      </c>
      <c r="G53" s="74">
        <v>43833</v>
      </c>
      <c r="H53" s="74">
        <v>43840</v>
      </c>
      <c r="I53" s="74">
        <v>43861</v>
      </c>
      <c r="J53" s="74">
        <v>43867</v>
      </c>
      <c r="K53" s="88">
        <v>10</v>
      </c>
      <c r="L53" s="83" t="s">
        <v>106</v>
      </c>
    </row>
    <row r="54" spans="1:12" s="75" customFormat="1" ht="116" x14ac:dyDescent="0.35">
      <c r="A54" s="83" t="s">
        <v>14</v>
      </c>
      <c r="B54" s="62"/>
      <c r="C54" s="16" t="s">
        <v>19</v>
      </c>
      <c r="D54" s="62" t="s">
        <v>20</v>
      </c>
      <c r="E54" s="62" t="s">
        <v>21</v>
      </c>
      <c r="F54" s="98" t="s">
        <v>640</v>
      </c>
      <c r="G54" s="73">
        <v>43868</v>
      </c>
      <c r="H54" s="73">
        <v>43875</v>
      </c>
      <c r="I54" s="73">
        <v>43896</v>
      </c>
      <c r="J54" s="74">
        <v>43902</v>
      </c>
      <c r="K54" s="88">
        <v>4</v>
      </c>
      <c r="L54" s="83" t="s">
        <v>14</v>
      </c>
    </row>
    <row r="55" spans="1:12" s="75" customFormat="1" ht="43.5" x14ac:dyDescent="0.35">
      <c r="A55" s="83" t="s">
        <v>14</v>
      </c>
      <c r="B55" s="62"/>
      <c r="C55" s="16" t="s">
        <v>291</v>
      </c>
      <c r="D55" s="62" t="s">
        <v>16</v>
      </c>
      <c r="E55" s="62" t="s">
        <v>17</v>
      </c>
      <c r="F55" s="98" t="s">
        <v>364</v>
      </c>
      <c r="G55" s="73">
        <v>43868</v>
      </c>
      <c r="H55" s="73">
        <v>43875</v>
      </c>
      <c r="I55" s="73">
        <v>43896</v>
      </c>
      <c r="J55" s="74">
        <v>43902</v>
      </c>
      <c r="K55" s="88">
        <v>25</v>
      </c>
      <c r="L55" s="83" t="s">
        <v>14</v>
      </c>
    </row>
    <row r="56" spans="1:12" s="75" customFormat="1" ht="101.5" x14ac:dyDescent="0.35">
      <c r="A56" s="83" t="s">
        <v>23</v>
      </c>
      <c r="B56" s="62"/>
      <c r="C56" s="16" t="s">
        <v>234</v>
      </c>
      <c r="D56" s="62" t="s">
        <v>124</v>
      </c>
      <c r="E56" s="62" t="s">
        <v>25</v>
      </c>
      <c r="F56" s="98" t="s">
        <v>235</v>
      </c>
      <c r="G56" s="73">
        <v>43875</v>
      </c>
      <c r="H56" s="73">
        <v>43882</v>
      </c>
      <c r="I56" s="73">
        <v>43903</v>
      </c>
      <c r="J56" s="74">
        <v>43909</v>
      </c>
      <c r="K56" s="88">
        <v>5</v>
      </c>
      <c r="L56" s="83" t="s">
        <v>23</v>
      </c>
    </row>
    <row r="57" spans="1:12" s="75" customFormat="1" ht="101.5" x14ac:dyDescent="0.35">
      <c r="A57" s="83" t="s">
        <v>106</v>
      </c>
      <c r="B57" s="62"/>
      <c r="C57" s="44" t="s">
        <v>425</v>
      </c>
      <c r="D57" s="62" t="s">
        <v>16</v>
      </c>
      <c r="E57" s="62" t="s">
        <v>639</v>
      </c>
      <c r="F57" s="98" t="s">
        <v>646</v>
      </c>
      <c r="G57" s="73">
        <v>43882</v>
      </c>
      <c r="H57" s="73">
        <v>43889</v>
      </c>
      <c r="I57" s="73">
        <v>43910</v>
      </c>
      <c r="J57" s="74">
        <v>43916</v>
      </c>
      <c r="K57" s="88">
        <v>6</v>
      </c>
      <c r="L57" s="83" t="s">
        <v>14</v>
      </c>
    </row>
    <row r="58" spans="1:12" s="75" customFormat="1" x14ac:dyDescent="0.35"/>
    <row r="59" spans="1:12" s="75" customFormat="1" x14ac:dyDescent="0.35"/>
    <row r="60" spans="1:12" ht="15" thickBot="1" x14ac:dyDescent="0.4">
      <c r="A60" s="54" t="s">
        <v>647</v>
      </c>
      <c r="L60" s="54" t="s">
        <v>647</v>
      </c>
    </row>
    <row r="61" spans="1:12" s="75" customFormat="1" ht="39.5" thickBot="1" x14ac:dyDescent="0.4">
      <c r="A61" s="50" t="s">
        <v>0</v>
      </c>
      <c r="B61" s="51" t="s">
        <v>1</v>
      </c>
      <c r="C61" s="51" t="s">
        <v>2</v>
      </c>
      <c r="D61" s="51" t="s">
        <v>3</v>
      </c>
      <c r="E61" s="51" t="s">
        <v>4</v>
      </c>
      <c r="F61" s="51" t="s">
        <v>5</v>
      </c>
      <c r="G61" s="52" t="s">
        <v>6</v>
      </c>
      <c r="H61" s="52" t="s">
        <v>7</v>
      </c>
      <c r="I61" s="52" t="s">
        <v>8</v>
      </c>
      <c r="J61" s="53" t="s">
        <v>9</v>
      </c>
      <c r="K61" s="76" t="s">
        <v>11</v>
      </c>
      <c r="L61" s="50" t="s">
        <v>0</v>
      </c>
    </row>
    <row r="62" spans="1:12" s="75" customFormat="1" ht="130.5" x14ac:dyDescent="0.35">
      <c r="A62" s="83" t="s">
        <v>55</v>
      </c>
      <c r="B62" s="62"/>
      <c r="C62" s="16" t="s">
        <v>198</v>
      </c>
      <c r="D62" s="62" t="s">
        <v>20</v>
      </c>
      <c r="E62" s="62" t="s">
        <v>17</v>
      </c>
      <c r="F62" s="62" t="s">
        <v>367</v>
      </c>
      <c r="G62" s="73">
        <v>43504</v>
      </c>
      <c r="H62" s="73">
        <v>43511</v>
      </c>
      <c r="I62" s="73">
        <v>43532</v>
      </c>
      <c r="J62" s="74">
        <v>43538</v>
      </c>
      <c r="K62" s="88">
        <v>3</v>
      </c>
      <c r="L62" s="83" t="s">
        <v>55</v>
      </c>
    </row>
    <row r="63" spans="1:12" s="75" customFormat="1" ht="145" x14ac:dyDescent="0.35">
      <c r="A63" s="83" t="s">
        <v>55</v>
      </c>
      <c r="B63" s="62"/>
      <c r="C63" s="16" t="s">
        <v>214</v>
      </c>
      <c r="D63" s="62" t="s">
        <v>368</v>
      </c>
      <c r="E63" s="62" t="s">
        <v>17</v>
      </c>
      <c r="F63" s="62" t="s">
        <v>369</v>
      </c>
      <c r="G63" s="73">
        <v>43560</v>
      </c>
      <c r="H63" s="73">
        <v>43567</v>
      </c>
      <c r="I63" s="73">
        <v>43588</v>
      </c>
      <c r="J63" s="74">
        <v>43594</v>
      </c>
      <c r="K63" s="88">
        <v>3</v>
      </c>
      <c r="L63" s="83" t="s">
        <v>55</v>
      </c>
    </row>
    <row r="64" spans="1:12" s="75" customFormat="1" ht="101.5" x14ac:dyDescent="0.35">
      <c r="A64" s="83" t="s">
        <v>55</v>
      </c>
      <c r="B64" s="62"/>
      <c r="C64" s="16" t="s">
        <v>217</v>
      </c>
      <c r="D64" s="62" t="s">
        <v>20</v>
      </c>
      <c r="E64" s="62" t="s">
        <v>370</v>
      </c>
      <c r="F64" s="62" t="s">
        <v>371</v>
      </c>
      <c r="G64" s="73">
        <v>43573</v>
      </c>
      <c r="H64" s="73">
        <v>43581</v>
      </c>
      <c r="I64" s="73">
        <v>43602</v>
      </c>
      <c r="J64" s="74">
        <v>43608</v>
      </c>
      <c r="K64" s="88">
        <v>3</v>
      </c>
      <c r="L64" s="83" t="s">
        <v>55</v>
      </c>
    </row>
    <row r="65" spans="1:12" s="75" customFormat="1" ht="145" x14ac:dyDescent="0.35">
      <c r="A65" s="83" t="s">
        <v>55</v>
      </c>
      <c r="B65" s="62"/>
      <c r="C65" s="16" t="s">
        <v>218</v>
      </c>
      <c r="D65" s="62" t="s">
        <v>20</v>
      </c>
      <c r="E65" s="62" t="s">
        <v>17</v>
      </c>
      <c r="F65" s="62" t="s">
        <v>219</v>
      </c>
      <c r="G65" s="73">
        <v>43573</v>
      </c>
      <c r="H65" s="73">
        <v>43581</v>
      </c>
      <c r="I65" s="73">
        <v>43602</v>
      </c>
      <c r="J65" s="74">
        <v>43608</v>
      </c>
      <c r="K65" s="88">
        <v>3</v>
      </c>
      <c r="L65" s="83" t="s">
        <v>55</v>
      </c>
    </row>
    <row r="66" spans="1:12" s="75" customFormat="1" ht="116" x14ac:dyDescent="0.35">
      <c r="A66" s="83" t="s">
        <v>55</v>
      </c>
      <c r="B66" s="62"/>
      <c r="C66" s="16" t="s">
        <v>228</v>
      </c>
      <c r="D66" s="62" t="s">
        <v>20</v>
      </c>
      <c r="E66" s="62" t="s">
        <v>370</v>
      </c>
      <c r="F66" s="62" t="s">
        <v>372</v>
      </c>
      <c r="G66" s="73">
        <v>43588</v>
      </c>
      <c r="H66" s="73">
        <v>43595</v>
      </c>
      <c r="I66" s="73">
        <v>43616</v>
      </c>
      <c r="J66" s="74">
        <v>43622</v>
      </c>
      <c r="K66" s="88">
        <v>3</v>
      </c>
      <c r="L66" s="83" t="s">
        <v>55</v>
      </c>
    </row>
    <row r="67" spans="1:12" s="75" customFormat="1" ht="130.5" x14ac:dyDescent="0.35">
      <c r="A67" s="83" t="s">
        <v>55</v>
      </c>
      <c r="B67" s="62"/>
      <c r="C67" s="16" t="s">
        <v>240</v>
      </c>
      <c r="D67" s="62" t="s">
        <v>20</v>
      </c>
      <c r="E67" s="62" t="s">
        <v>17</v>
      </c>
      <c r="F67" s="62" t="s">
        <v>373</v>
      </c>
      <c r="G67" s="74">
        <v>43623</v>
      </c>
      <c r="H67" s="74">
        <v>43630</v>
      </c>
      <c r="I67" s="74">
        <v>43651</v>
      </c>
      <c r="J67" s="74">
        <v>43657</v>
      </c>
      <c r="K67" s="88">
        <v>3</v>
      </c>
      <c r="L67" s="83" t="s">
        <v>55</v>
      </c>
    </row>
    <row r="68" spans="1:12" s="75" customFormat="1" ht="159.5" x14ac:dyDescent="0.35">
      <c r="A68" s="83" t="s">
        <v>55</v>
      </c>
      <c r="B68" s="62"/>
      <c r="C68" s="16" t="s">
        <v>247</v>
      </c>
      <c r="D68" s="62" t="s">
        <v>368</v>
      </c>
      <c r="E68" s="62" t="s">
        <v>17</v>
      </c>
      <c r="F68" s="62" t="s">
        <v>374</v>
      </c>
      <c r="G68" s="73">
        <v>43658</v>
      </c>
      <c r="H68" s="73">
        <v>43665</v>
      </c>
      <c r="I68" s="73">
        <v>43686</v>
      </c>
      <c r="J68" s="74">
        <v>43692</v>
      </c>
      <c r="K68" s="88">
        <v>3</v>
      </c>
      <c r="L68" s="83" t="s">
        <v>55</v>
      </c>
    </row>
    <row r="69" spans="1:12" s="75" customFormat="1" ht="217.5" x14ac:dyDescent="0.35">
      <c r="A69" s="83" t="s">
        <v>250</v>
      </c>
      <c r="B69" s="62"/>
      <c r="C69" s="16" t="s">
        <v>123</v>
      </c>
      <c r="D69" s="62" t="s">
        <v>16</v>
      </c>
      <c r="E69" s="62" t="s">
        <v>251</v>
      </c>
      <c r="F69" s="62" t="s">
        <v>357</v>
      </c>
      <c r="G69" s="74">
        <v>43679</v>
      </c>
      <c r="H69" s="74">
        <v>43686</v>
      </c>
      <c r="I69" s="74">
        <v>43707</v>
      </c>
      <c r="J69" s="74">
        <v>43713</v>
      </c>
      <c r="K69" s="88">
        <v>25</v>
      </c>
      <c r="L69" s="83" t="s">
        <v>250</v>
      </c>
    </row>
    <row r="70" spans="1:12" s="75" customFormat="1" ht="130.5" x14ac:dyDescent="0.35">
      <c r="A70" s="83" t="s">
        <v>250</v>
      </c>
      <c r="B70" s="62"/>
      <c r="C70" s="16" t="s">
        <v>127</v>
      </c>
      <c r="D70" s="62" t="s">
        <v>16</v>
      </c>
      <c r="E70" s="62" t="s">
        <v>252</v>
      </c>
      <c r="F70" s="62" t="s">
        <v>648</v>
      </c>
      <c r="G70" s="74">
        <v>43679</v>
      </c>
      <c r="H70" s="74">
        <v>43686</v>
      </c>
      <c r="I70" s="74">
        <v>43707</v>
      </c>
      <c r="J70" s="74">
        <v>43713</v>
      </c>
      <c r="K70" s="88">
        <v>25</v>
      </c>
      <c r="L70" s="83" t="s">
        <v>250</v>
      </c>
    </row>
    <row r="71" spans="1:12" s="75" customFormat="1" ht="116" x14ac:dyDescent="0.35">
      <c r="A71" s="83" t="s">
        <v>55</v>
      </c>
      <c r="B71" s="62"/>
      <c r="C71" s="16" t="s">
        <v>253</v>
      </c>
      <c r="D71" s="62" t="s">
        <v>20</v>
      </c>
      <c r="E71" s="62" t="s">
        <v>17</v>
      </c>
      <c r="F71" s="62" t="s">
        <v>375</v>
      </c>
      <c r="G71" s="73">
        <v>43686</v>
      </c>
      <c r="H71" s="73">
        <v>43693</v>
      </c>
      <c r="I71" s="73">
        <v>43714</v>
      </c>
      <c r="J71" s="74">
        <v>43720</v>
      </c>
      <c r="K71" s="88">
        <v>3</v>
      </c>
      <c r="L71" s="83" t="s">
        <v>55</v>
      </c>
    </row>
    <row r="72" spans="1:12" s="75" customFormat="1" ht="43.5" x14ac:dyDescent="0.35">
      <c r="A72" s="83" t="s">
        <v>55</v>
      </c>
      <c r="B72" s="89"/>
      <c r="C72" s="16" t="s">
        <v>151</v>
      </c>
      <c r="D72" s="62" t="s">
        <v>16</v>
      </c>
      <c r="E72" s="62" t="s">
        <v>370</v>
      </c>
      <c r="F72" s="62" t="s">
        <v>376</v>
      </c>
      <c r="G72" s="73">
        <v>43728</v>
      </c>
      <c r="H72" s="73">
        <v>43735</v>
      </c>
      <c r="I72" s="73">
        <v>43756</v>
      </c>
      <c r="J72" s="74">
        <v>43762</v>
      </c>
      <c r="K72" s="88">
        <v>3</v>
      </c>
      <c r="L72" s="83" t="s">
        <v>55</v>
      </c>
    </row>
    <row r="73" spans="1:12" s="75" customFormat="1" ht="188.5" x14ac:dyDescent="0.35">
      <c r="A73" s="83" t="s">
        <v>55</v>
      </c>
      <c r="B73" s="89"/>
      <c r="C73" s="16" t="s">
        <v>260</v>
      </c>
      <c r="D73" s="62" t="s">
        <v>368</v>
      </c>
      <c r="E73" s="62" t="s">
        <v>17</v>
      </c>
      <c r="F73" s="62" t="s">
        <v>378</v>
      </c>
      <c r="G73" s="74">
        <v>43749</v>
      </c>
      <c r="H73" s="74">
        <v>43756</v>
      </c>
      <c r="I73" s="74">
        <v>43777</v>
      </c>
      <c r="J73" s="74">
        <v>43783</v>
      </c>
      <c r="K73" s="88">
        <v>3</v>
      </c>
      <c r="L73" s="83" t="s">
        <v>55</v>
      </c>
    </row>
    <row r="74" spans="1:12" s="75" customFormat="1" ht="101.5" x14ac:dyDescent="0.35">
      <c r="A74" s="83" t="s">
        <v>55</v>
      </c>
      <c r="B74" s="62"/>
      <c r="C74" s="16" t="s">
        <v>217</v>
      </c>
      <c r="D74" s="62" t="s">
        <v>20</v>
      </c>
      <c r="E74" s="62" t="s">
        <v>370</v>
      </c>
      <c r="F74" s="62" t="s">
        <v>371</v>
      </c>
      <c r="G74" s="73">
        <v>43756</v>
      </c>
      <c r="H74" s="73">
        <v>43763</v>
      </c>
      <c r="I74" s="73">
        <v>43784</v>
      </c>
      <c r="J74" s="74">
        <v>43790</v>
      </c>
      <c r="K74" s="88">
        <v>3</v>
      </c>
      <c r="L74" s="83" t="s">
        <v>55</v>
      </c>
    </row>
    <row r="75" spans="1:12" s="75" customFormat="1" ht="145" x14ac:dyDescent="0.35">
      <c r="A75" s="83" t="s">
        <v>55</v>
      </c>
      <c r="B75" s="89"/>
      <c r="C75" s="16" t="s">
        <v>273</v>
      </c>
      <c r="D75" s="62" t="s">
        <v>20</v>
      </c>
      <c r="E75" s="62" t="s">
        <v>17</v>
      </c>
      <c r="F75" s="62" t="s">
        <v>380</v>
      </c>
      <c r="G75" s="74">
        <v>43805</v>
      </c>
      <c r="H75" s="74">
        <v>43812</v>
      </c>
      <c r="I75" s="74">
        <v>43833</v>
      </c>
      <c r="J75" s="74">
        <v>43839</v>
      </c>
      <c r="K75" s="88">
        <v>3</v>
      </c>
      <c r="L75" s="83" t="s">
        <v>55</v>
      </c>
    </row>
    <row r="76" spans="1:12" s="75" customFormat="1" ht="116" x14ac:dyDescent="0.35">
      <c r="A76" s="83" t="s">
        <v>55</v>
      </c>
      <c r="B76" s="62"/>
      <c r="C76" s="16" t="s">
        <v>274</v>
      </c>
      <c r="D76" s="62" t="s">
        <v>20</v>
      </c>
      <c r="E76" s="62" t="s">
        <v>370</v>
      </c>
      <c r="F76" s="62" t="s">
        <v>377</v>
      </c>
      <c r="G76" s="73">
        <v>43812</v>
      </c>
      <c r="H76" s="73">
        <v>43819</v>
      </c>
      <c r="I76" s="73">
        <v>43840</v>
      </c>
      <c r="J76" s="74">
        <v>43846</v>
      </c>
      <c r="K76" s="88">
        <v>3</v>
      </c>
      <c r="L76" s="83" t="s">
        <v>55</v>
      </c>
    </row>
    <row r="77" spans="1:12" s="75" customFormat="1" ht="188.5" x14ac:dyDescent="0.35">
      <c r="A77" s="83" t="s">
        <v>55</v>
      </c>
      <c r="B77" s="89"/>
      <c r="C77" s="16" t="s">
        <v>284</v>
      </c>
      <c r="D77" s="62" t="s">
        <v>368</v>
      </c>
      <c r="E77" s="62" t="s">
        <v>17</v>
      </c>
      <c r="F77" s="62" t="s">
        <v>381</v>
      </c>
      <c r="G77" s="74">
        <v>43847</v>
      </c>
      <c r="H77" s="74">
        <v>43854</v>
      </c>
      <c r="I77" s="74">
        <v>43875</v>
      </c>
      <c r="J77" s="74">
        <v>43881</v>
      </c>
      <c r="K77" s="88">
        <v>3</v>
      </c>
      <c r="L77" s="83" t="s">
        <v>55</v>
      </c>
    </row>
    <row r="78" spans="1:12" s="75" customFormat="1" ht="116" x14ac:dyDescent="0.35">
      <c r="A78" s="83" t="s">
        <v>55</v>
      </c>
      <c r="B78" s="89"/>
      <c r="C78" s="16" t="s">
        <v>287</v>
      </c>
      <c r="D78" s="62" t="s">
        <v>368</v>
      </c>
      <c r="E78" s="62" t="s">
        <v>370</v>
      </c>
      <c r="F78" s="62" t="s">
        <v>383</v>
      </c>
      <c r="G78" s="74">
        <v>43861</v>
      </c>
      <c r="H78" s="74">
        <v>43868</v>
      </c>
      <c r="I78" s="74">
        <v>43889</v>
      </c>
      <c r="J78" s="74">
        <v>43895</v>
      </c>
      <c r="K78" s="88">
        <v>3</v>
      </c>
      <c r="L78" s="83" t="s">
        <v>55</v>
      </c>
    </row>
    <row r="79" spans="1:12" s="75" customFormat="1" ht="72.5" x14ac:dyDescent="0.35">
      <c r="A79" s="83" t="s">
        <v>55</v>
      </c>
      <c r="B79" s="62"/>
      <c r="C79" s="16" t="s">
        <v>421</v>
      </c>
      <c r="D79" s="62" t="s">
        <v>124</v>
      </c>
      <c r="E79" s="62" t="s">
        <v>17</v>
      </c>
      <c r="F79" s="96" t="s">
        <v>292</v>
      </c>
      <c r="G79" s="73">
        <v>43868</v>
      </c>
      <c r="H79" s="73">
        <v>43875</v>
      </c>
      <c r="I79" s="73">
        <v>43896</v>
      </c>
      <c r="J79" s="74">
        <v>43902</v>
      </c>
      <c r="K79" s="88">
        <v>25</v>
      </c>
      <c r="L79" s="83" t="s">
        <v>55</v>
      </c>
    </row>
  </sheetData>
  <autoFilter ref="A3:L34" xr:uid="{00000000-0009-0000-0000-000007000000}">
    <filterColumn colId="0">
      <filters>
        <filter val="All Wines"/>
        <filter val="European Wines"/>
      </filters>
    </filterColumn>
  </autoFilter>
  <customSheetViews>
    <customSheetView guid="{185A5CD5-3184-493D-8586-15BEEE1E3F5A}" scale="60" filter="1" showAutoFilter="1" state="hidden">
      <selection activeCell="C33" sqref="C33:F33"/>
      <pageMargins left="0" right="0" top="0" bottom="0" header="0" footer="0"/>
      <autoFilter ref="A3:L34" xr:uid="{9C8FA171-D8B1-4C85-8A6E-F65B6D5AA5AC}">
        <filterColumn colId="0">
          <filters>
            <filter val="All Wines"/>
            <filter val="European Wines"/>
          </filters>
        </filterColumn>
      </autoFilter>
    </customSheetView>
    <customSheetView guid="{73078B99-6B6B-4F3B-AEEA-5AC4F88B9E68}" scale="60" filter="1" showAutoFilter="1" state="hidden">
      <selection activeCell="C33" sqref="C33:F33"/>
      <pageMargins left="0" right="0" top="0" bottom="0" header="0" footer="0"/>
      <autoFilter ref="A3:L34" xr:uid="{B1FC8B93-1860-4DBC-96A5-B37BE84D1BE0}">
        <filterColumn colId="0">
          <filters>
            <filter val="All Wines"/>
            <filter val="European Wines"/>
          </filters>
        </filterColumn>
      </autoFilter>
    </customSheetView>
    <customSheetView guid="{A419E118-27CE-453F-8E2E-57861CD2041E}" scale="60" filter="1" showAutoFilter="1" topLeftCell="A31">
      <selection activeCell="C53" sqref="C53"/>
      <pageMargins left="0" right="0" top="0" bottom="0" header="0" footer="0"/>
      <autoFilter ref="A37:L57" xr:uid="{AE431D6C-D3A3-4B94-BAB4-78343598F09D}">
        <filterColumn colId="2">
          <filters>
            <filter val="Whisky Shop – Fall release"/>
            <filter val="Whisky Shop – Spring &amp; Summer release"/>
            <filter val="Whisky Shop – Winter Release"/>
          </filters>
        </filterColumn>
      </autoFilter>
    </customSheetView>
    <customSheetView guid="{22257EB2-3327-40FC-8113-145770006338}" scale="60" filter="1" showAutoFilter="1" topLeftCell="A13">
      <selection activeCell="C33" sqref="C33:F33"/>
      <pageMargins left="0" right="0" top="0" bottom="0" header="0" footer="0"/>
      <autoFilter ref="A3:L34" xr:uid="{81BF8A55-D53B-4E7B-9C50-5D0DA6AB4BCD}">
        <filterColumn colId="0">
          <filters>
            <filter val="All Wines"/>
            <filter val="European Wines"/>
          </filters>
        </filterColumn>
      </autoFilter>
    </customSheetView>
    <customSheetView guid="{5B3AED00-93DF-4FAB-9F3C-5DA9CBE9CC8B}" scale="60" filter="1" showAutoFilter="1" state="hidden">
      <selection activeCell="C33" sqref="C33:F33"/>
      <pageMargins left="0" right="0" top="0" bottom="0" header="0" footer="0"/>
      <autoFilter ref="A3:L34" xr:uid="{58D7A3C6-F889-4636-814F-FD3DBBF25193}">
        <filterColumn colId="0">
          <filters>
            <filter val="All Wines"/>
            <filter val="European Wines"/>
          </filters>
        </filterColumn>
      </autoFilter>
    </customSheetView>
    <customSheetView guid="{A14B8E4B-3F8F-4606-8E44-39BB9FEA4A2E}" scale="60" topLeftCell="A67">
      <selection activeCell="E70" sqref="E70"/>
      <pageMargins left="0" right="0" top="0" bottom="0" header="0" footer="0"/>
    </customSheetView>
    <customSheetView guid="{D60E86EB-F5F3-43AC-A4F6-D4B3DC453DD2}" scale="60" filter="1" showAutoFilter="1" state="hidden">
      <selection activeCell="C33" sqref="C33:F33"/>
      <pageMargins left="0" right="0" top="0" bottom="0" header="0" footer="0"/>
      <autoFilter ref="A3:L34" xr:uid="{663DE33E-2E26-485D-A2D8-1F40DB10CC6D}">
        <filterColumn colId="0">
          <filters>
            <filter val="All Wines"/>
            <filter val="European Wines"/>
          </filters>
        </filterColumn>
      </autoFilter>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9E9FB15823DD43834BBA2816A215AC" ma:contentTypeVersion="6" ma:contentTypeDescription="Create a new document." ma:contentTypeScope="" ma:versionID="a1ffcdde9bcf4e67475fee7c6c400975">
  <xsd:schema xmlns:xsd="http://www.w3.org/2001/XMLSchema" xmlns:xs="http://www.w3.org/2001/XMLSchema" xmlns:p="http://schemas.microsoft.com/office/2006/metadata/properties" xmlns:ns2="3d4bbbcf-14c2-44ad-aa79-02dded97254e" xmlns:ns3="6435023e-3780-4237-9ade-b9478c78e26d" targetNamespace="http://schemas.microsoft.com/office/2006/metadata/properties" ma:root="true" ma:fieldsID="3c6f07ecc0df9812f5e3922c823f2820" ns2:_="" ns3:_="">
    <xsd:import namespace="3d4bbbcf-14c2-44ad-aa79-02dded97254e"/>
    <xsd:import namespace="6435023e-3780-4237-9ade-b9478c78e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bbcf-14c2-44ad-aa79-02dded972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35023e-3780-4237-9ade-b9478c78e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7E0513-74AF-4C4A-A623-45C778E24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bbcf-14c2-44ad-aa79-02dded97254e"/>
    <ds:schemaRef ds:uri="6435023e-3780-4237-9ade-b9478c78e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340CF-48D9-4D0E-886D-49C4577192F3}">
  <ds:schemaRefs>
    <ds:schemaRef ds:uri="http://schemas.microsoft.com/sharepoint/v3/contenttype/forms"/>
  </ds:schemaRefs>
</ds:datastoreItem>
</file>

<file path=customXml/itemProps3.xml><?xml version="1.0" encoding="utf-8"?>
<ds:datastoreItem xmlns:ds="http://schemas.openxmlformats.org/officeDocument/2006/customXml" ds:itemID="{B4008E4C-562F-458C-8141-263F8A784E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LY call-New Dates</vt:lpstr>
      <vt:lpstr>2019-2020 Needs Grid</vt:lpstr>
      <vt:lpstr>2018-19 Needs Trade Grid</vt:lpstr>
      <vt:lpstr>Aditional Adhoc pre existing</vt:lpstr>
      <vt:lpstr>2020-21 Needs Grid</vt:lpstr>
      <vt:lpstr>2023-24 Needs August to March</vt:lpstr>
      <vt:lpstr>2023-24 Needs Grid Old</vt:lpstr>
      <vt:lpstr>2022-23 Needs Grid</vt:lpstr>
      <vt:lpstr>2019-20 Final</vt:lpstr>
      <vt:lpstr>'LY call-New Dates'!Print_Area</vt:lpstr>
      <vt:lpstr>'2023-24 Needs August to March'!Print_Titles</vt:lpstr>
      <vt:lpstr>'2023-24 Needs Grid Old'!Print_Titles</vt:lpstr>
      <vt:lpstr>'LY call-New Dates'!Print_Titles</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Cook, Kirstie</cp:lastModifiedBy>
  <cp:revision/>
  <dcterms:created xsi:type="dcterms:W3CDTF">2017-12-28T15:13:35Z</dcterms:created>
  <dcterms:modified xsi:type="dcterms:W3CDTF">2023-06-02T18:28:29Z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0x010100559E9FB15823DD43834BBA2816A215AC</vt:lpwstr>
  </property>
</Properties>
</file>